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analisis2009" sheetId="4" r:id="rId1"/>
    <sheet name="ANALISIS 2010" sheetId="3" r:id="rId2"/>
    <sheet name="Sheet2" sheetId="2" r:id="rId3"/>
    <sheet name="analisa" sheetId="1" r:id="rId4"/>
  </sheets>
  <definedNames>
    <definedName name="_xlnm.Print_Area" localSheetId="3">analisa!$A$1:$Z$32</definedName>
  </definedNames>
  <calcPr calcId="124519"/>
  <fileRecoveryPr repairLoad="1"/>
</workbook>
</file>

<file path=xl/calcChain.xml><?xml version="1.0" encoding="utf-8"?>
<calcChain xmlns="http://schemas.openxmlformats.org/spreadsheetml/2006/main">
  <c r="U32" i="1"/>
  <c r="Z31" s="1"/>
  <c r="V29" l="1"/>
  <c r="S29"/>
  <c r="R29"/>
  <c r="O29"/>
  <c r="N29"/>
  <c r="M29"/>
  <c r="L29"/>
  <c r="I29"/>
  <c r="H29"/>
  <c r="G29"/>
  <c r="Y28" s="1"/>
  <c r="X28"/>
  <c r="W28"/>
  <c r="V28"/>
  <c r="U28"/>
  <c r="T28"/>
  <c r="S28"/>
  <c r="R28"/>
  <c r="Q28" s="1"/>
  <c r="P28"/>
  <c r="O28"/>
  <c r="N28"/>
  <c r="M28"/>
  <c r="L28"/>
  <c r="K28" s="1"/>
  <c r="J28"/>
  <c r="I28"/>
  <c r="H28"/>
  <c r="G28"/>
  <c r="F28"/>
  <c r="E28"/>
  <c r="D28"/>
  <c r="Z26"/>
  <c r="Y26" s="1"/>
  <c r="X26"/>
  <c r="W26"/>
  <c r="V26" s="1"/>
  <c r="U26"/>
  <c r="T26"/>
  <c r="Q26"/>
  <c r="P26"/>
  <c r="K26"/>
  <c r="J26"/>
  <c r="F26"/>
  <c r="Z25" s="1"/>
  <c r="Y25" s="1"/>
  <c r="X25"/>
  <c r="W25"/>
  <c r="V25"/>
  <c r="U25" s="1"/>
  <c r="T25"/>
  <c r="Q25" s="1"/>
  <c r="P25"/>
  <c r="K25"/>
  <c r="J25"/>
  <c r="F25"/>
  <c r="Z24"/>
  <c r="Y24" s="1"/>
  <c r="X24"/>
  <c r="W24" l="1"/>
  <c r="V24" s="1"/>
  <c r="U24" s="1"/>
  <c r="T24"/>
  <c r="Q24"/>
  <c r="P24"/>
  <c r="K24"/>
  <c r="J24"/>
  <c r="F24"/>
  <c r="Z23" s="1"/>
  <c r="Y23" s="1"/>
  <c r="X23"/>
  <c r="W23"/>
  <c r="V23"/>
  <c r="U23" s="1"/>
  <c r="T23"/>
  <c r="Q23" s="1"/>
  <c r="P23"/>
  <c r="K23"/>
  <c r="J23"/>
  <c r="F23"/>
  <c r="Z22"/>
  <c r="Y22" s="1"/>
  <c r="X22"/>
  <c r="W22"/>
  <c r="V22" s="1"/>
  <c r="U22"/>
  <c r="T22"/>
  <c r="Q22"/>
  <c r="P22"/>
  <c r="K22"/>
  <c r="J22"/>
  <c r="F22"/>
  <c r="Z21" l="1"/>
  <c r="Y21" s="1"/>
  <c r="X21"/>
  <c r="W21"/>
  <c r="V21"/>
  <c r="U21"/>
  <c r="T21"/>
  <c r="Q21" s="1"/>
  <c r="P21"/>
  <c r="K21" s="1"/>
  <c r="J21"/>
  <c r="F21"/>
  <c r="Z20"/>
  <c r="Y20" s="1"/>
  <c r="X20"/>
  <c r="W20"/>
  <c r="V20" s="1"/>
  <c r="U20" s="1"/>
  <c r="T20"/>
  <c r="Q20"/>
  <c r="P20"/>
  <c r="K20"/>
  <c r="J20"/>
  <c r="F20"/>
  <c r="Z19" s="1"/>
  <c r="Y19" s="1"/>
  <c r="X19" s="1"/>
  <c r="W19"/>
  <c r="V19"/>
  <c r="U19" s="1"/>
  <c r="T19"/>
  <c r="Q19"/>
  <c r="P19"/>
  <c r="K19"/>
  <c r="J19"/>
  <c r="F19"/>
  <c r="Z18"/>
  <c r="Y18" s="1"/>
  <c r="X18"/>
  <c r="W18"/>
  <c r="V18" s="1"/>
  <c r="U18"/>
  <c r="T18"/>
  <c r="Q18"/>
  <c r="P18"/>
  <c r="K18"/>
  <c r="J18"/>
  <c r="F18"/>
  <c r="Z17" s="1"/>
  <c r="Y17" s="1"/>
  <c r="X17"/>
  <c r="W17"/>
  <c r="V17"/>
  <c r="U17"/>
  <c r="T17"/>
  <c r="Q17" s="1"/>
  <c r="P17"/>
  <c r="K17"/>
  <c r="J17"/>
  <c r="F17"/>
  <c r="Z16"/>
  <c r="Y16" s="1"/>
  <c r="X16"/>
  <c r="W16"/>
  <c r="V16" s="1"/>
  <c r="U16"/>
  <c r="T16"/>
  <c r="Q16"/>
  <c r="P16"/>
  <c r="K16"/>
  <c r="J16"/>
  <c r="F16"/>
  <c r="Z15" s="1"/>
  <c r="Y15" s="1"/>
  <c r="X15" s="1"/>
  <c r="W15"/>
  <c r="V15"/>
  <c r="U15"/>
  <c r="T15"/>
  <c r="Q15"/>
  <c r="P15"/>
  <c r="K15" s="1"/>
  <c r="J15"/>
  <c r="F15"/>
  <c r="Z14"/>
  <c r="Y14" s="1"/>
  <c r="X14"/>
  <c r="W14"/>
  <c r="V14" s="1"/>
  <c r="U14" s="1"/>
  <c r="T14"/>
  <c r="Q14"/>
  <c r="P14"/>
  <c r="K14"/>
  <c r="J14"/>
  <c r="F14"/>
  <c r="Z13" s="1"/>
  <c r="Y13" s="1"/>
  <c r="X13" s="1"/>
  <c r="W13"/>
  <c r="V13"/>
  <c r="U13" s="1"/>
  <c r="T13"/>
  <c r="Q13"/>
  <c r="P13"/>
  <c r="K13"/>
  <c r="J13"/>
  <c r="F13"/>
  <c r="Z12"/>
  <c r="Y12" s="1"/>
  <c r="X12"/>
  <c r="W12"/>
  <c r="V12" s="1"/>
  <c r="U12"/>
  <c r="T12"/>
  <c r="Q12"/>
  <c r="P12"/>
  <c r="K12"/>
  <c r="J12"/>
  <c r="F12"/>
  <c r="Z11" s="1"/>
  <c r="Y11" s="1"/>
  <c r="X11"/>
  <c r="W11"/>
  <c r="V11"/>
  <c r="U11"/>
  <c r="T11"/>
  <c r="Q11"/>
  <c r="P11"/>
  <c r="K11"/>
  <c r="J11"/>
  <c r="F11"/>
  <c r="Z10"/>
  <c r="Y10" s="1"/>
  <c r="X10"/>
  <c r="W10"/>
  <c r="V10" s="1"/>
  <c r="U10" s="1"/>
  <c r="T10"/>
  <c r="Q10"/>
  <c r="P10"/>
  <c r="K10"/>
  <c r="J10"/>
  <c r="F10"/>
  <c r="Z9" s="1"/>
  <c r="Y9" s="1"/>
  <c r="X9"/>
  <c r="W9"/>
  <c r="V9"/>
  <c r="U9"/>
  <c r="T9"/>
  <c r="Q9" s="1"/>
  <c r="P9"/>
  <c r="K9"/>
  <c r="J9"/>
  <c r="F9"/>
  <c r="T32" i="3"/>
  <c r="Y31" s="1"/>
  <c r="U29" s="1"/>
  <c r="R29" s="1"/>
  <c r="Q29" s="1"/>
  <c r="N29" s="1"/>
  <c r="M29" s="1"/>
  <c r="L29" s="1"/>
  <c r="K29" s="1"/>
  <c r="H29" s="1"/>
  <c r="G29" s="1"/>
  <c r="F29" s="1"/>
  <c r="X28"/>
  <c r="W28" s="1"/>
  <c r="V28" s="1"/>
  <c r="U28" s="1"/>
  <c r="T28"/>
  <c r="S28"/>
  <c r="R28"/>
  <c r="Q28"/>
  <c r="P28" s="1"/>
  <c r="O28" s="1"/>
  <c r="N28"/>
  <c r="M28"/>
  <c r="L28"/>
  <c r="K28"/>
  <c r="J28"/>
  <c r="I28"/>
  <c r="H28"/>
  <c r="G28"/>
  <c r="F28"/>
  <c r="E28"/>
  <c r="D28"/>
  <c r="C28"/>
  <c r="Y26"/>
  <c r="X26"/>
  <c r="W26"/>
  <c r="V26"/>
  <c r="U26" s="1"/>
  <c r="T26"/>
  <c r="S26"/>
  <c r="P26"/>
  <c r="O26"/>
  <c r="J26"/>
  <c r="I26"/>
  <c r="Y25"/>
  <c r="X25"/>
  <c r="W25"/>
  <c r="V25"/>
  <c r="U25" s="1"/>
  <c r="T25"/>
  <c r="S25"/>
  <c r="P25"/>
  <c r="O25"/>
  <c r="J25"/>
  <c r="I25"/>
  <c r="Y24"/>
  <c r="X24"/>
  <c r="W24" s="1"/>
  <c r="V24"/>
  <c r="U24"/>
  <c r="T24" s="1"/>
  <c r="S24"/>
  <c r="P24" s="1"/>
  <c r="O24"/>
  <c r="J24"/>
  <c r="I24"/>
  <c r="Y23"/>
  <c r="X23"/>
  <c r="W23" s="1"/>
  <c r="V23"/>
  <c r="U23"/>
  <c r="T23"/>
  <c r="S23"/>
  <c r="P23"/>
  <c r="O23"/>
  <c r="J23"/>
  <c r="I23"/>
  <c r="Y22"/>
  <c r="X22"/>
  <c r="W22" s="1"/>
  <c r="V22"/>
  <c r="U22"/>
  <c r="T22"/>
  <c r="S22"/>
  <c r="P22"/>
  <c r="O22"/>
  <c r="J22"/>
  <c r="I22"/>
  <c r="Y21"/>
  <c r="X21"/>
  <c r="W21" s="1"/>
  <c r="V21"/>
  <c r="U21"/>
  <c r="T21"/>
  <c r="S21"/>
  <c r="P21"/>
  <c r="O21"/>
  <c r="J21"/>
  <c r="I21"/>
  <c r="Y20"/>
  <c r="X20"/>
  <c r="W20" s="1"/>
  <c r="V20"/>
  <c r="U20"/>
  <c r="T20"/>
  <c r="S20"/>
  <c r="P20"/>
  <c r="O20"/>
  <c r="J20"/>
  <c r="I20"/>
  <c r="Y19"/>
  <c r="X19"/>
  <c r="W19" s="1"/>
  <c r="V19"/>
  <c r="U19"/>
  <c r="T19"/>
  <c r="S19"/>
  <c r="P19"/>
  <c r="O19"/>
  <c r="J19"/>
  <c r="I19"/>
  <c r="Y18"/>
  <c r="X18"/>
  <c r="W18"/>
  <c r="V18"/>
  <c r="U18"/>
  <c r="T18" s="1"/>
  <c r="S18"/>
  <c r="P18"/>
  <c r="O18"/>
  <c r="J18" s="1"/>
  <c r="I18"/>
  <c r="Y17"/>
  <c r="X17"/>
  <c r="W17"/>
  <c r="V17"/>
  <c r="U17" s="1"/>
  <c r="T17"/>
  <c r="S17"/>
  <c r="P17"/>
  <c r="O17"/>
  <c r="J17"/>
  <c r="I17"/>
  <c r="Y16"/>
  <c r="X16"/>
  <c r="W16"/>
  <c r="V16"/>
  <c r="U16" s="1"/>
  <c r="T16"/>
  <c r="S16"/>
  <c r="P16"/>
  <c r="O16"/>
  <c r="J16"/>
  <c r="I16"/>
  <c r="Y15"/>
  <c r="X15"/>
  <c r="W15"/>
  <c r="V15"/>
  <c r="U15" s="1"/>
  <c r="T15"/>
  <c r="S15"/>
  <c r="P15"/>
  <c r="O15"/>
  <c r="J15"/>
  <c r="I15"/>
  <c r="Y14"/>
  <c r="X14"/>
  <c r="W14"/>
  <c r="V14"/>
  <c r="U14" s="1"/>
  <c r="T14"/>
  <c r="S14"/>
  <c r="P14"/>
  <c r="O14"/>
  <c r="J14"/>
  <c r="I14"/>
  <c r="Y13"/>
  <c r="X13"/>
  <c r="W13"/>
  <c r="V13"/>
  <c r="U13" s="1"/>
  <c r="T13"/>
  <c r="S13"/>
  <c r="P13"/>
  <c r="O13"/>
  <c r="J13"/>
  <c r="I13"/>
  <c r="Y12"/>
  <c r="X12"/>
  <c r="W12"/>
  <c r="V12"/>
  <c r="U12" s="1"/>
  <c r="T12"/>
  <c r="S12"/>
  <c r="P12"/>
  <c r="O12"/>
  <c r="J12"/>
  <c r="I12"/>
  <c r="Y11"/>
  <c r="X11"/>
  <c r="W11"/>
  <c r="V11"/>
  <c r="U11" s="1"/>
  <c r="T11"/>
  <c r="S11"/>
  <c r="P11"/>
  <c r="O11"/>
  <c r="J11"/>
  <c r="I11"/>
  <c r="Y10"/>
  <c r="X10"/>
  <c r="W10"/>
  <c r="V10"/>
  <c r="U10" s="1"/>
  <c r="T10"/>
  <c r="S10"/>
  <c r="P10"/>
  <c r="O10"/>
  <c r="J10"/>
  <c r="I10"/>
  <c r="Y9"/>
  <c r="X9"/>
  <c r="W9" s="1"/>
  <c r="V9"/>
  <c r="U9"/>
  <c r="T9"/>
  <c r="S9"/>
  <c r="P9"/>
  <c r="O9" l="1"/>
  <c r="J9"/>
  <c r="I9"/>
</calcChain>
</file>

<file path=xl/sharedStrings.xml><?xml version="1.0" encoding="utf-8"?>
<sst xmlns="http://schemas.openxmlformats.org/spreadsheetml/2006/main" count="287" uniqueCount="71">
  <si>
    <t xml:space="preserve">SEKOLAH : </t>
  </si>
  <si>
    <t>BIL</t>
  </si>
  <si>
    <t xml:space="preserve">MATA PELAJARAN </t>
  </si>
  <si>
    <t>BIL.</t>
  </si>
  <si>
    <t>1A</t>
  </si>
  <si>
    <t>2A</t>
  </si>
  <si>
    <t>LULUS</t>
  </si>
  <si>
    <t>AMBIL</t>
  </si>
  <si>
    <t>JUM</t>
  </si>
  <si>
    <t>%</t>
  </si>
  <si>
    <t>SEJARAH</t>
  </si>
  <si>
    <t>MATEMATIK</t>
  </si>
  <si>
    <t>SAINS</t>
  </si>
  <si>
    <t>B. ARAB TINGGI</t>
  </si>
  <si>
    <t>P. AKAUN</t>
  </si>
  <si>
    <t>FIZIK</t>
  </si>
  <si>
    <t>KIMIA</t>
  </si>
  <si>
    <t>BIOLOGI</t>
  </si>
  <si>
    <t>EST</t>
  </si>
  <si>
    <t>BAHASA MELAYU</t>
  </si>
  <si>
    <t>BAHASA INGGERIS</t>
  </si>
  <si>
    <t>MATE. TAMB</t>
  </si>
  <si>
    <t>P.QURAN SUNNAH</t>
  </si>
  <si>
    <t>P.SYARIAH ISLAMIAH</t>
  </si>
  <si>
    <t>KEMENTERIAN PELAJARAN MALAYSIA.</t>
  </si>
  <si>
    <t xml:space="preserve"> SEKOLAH MENENGAH KEBANGSAAN AGAMA (SMKA)</t>
  </si>
  <si>
    <t>PERDAGANGAN</t>
  </si>
  <si>
    <t>LUK. KEJURUTERAAN</t>
  </si>
  <si>
    <t>TEK. KEJURUTERAAN</t>
  </si>
  <si>
    <t>% LULUS :</t>
  </si>
  <si>
    <t>GPMP</t>
  </si>
  <si>
    <t>GPS :</t>
  </si>
  <si>
    <t>EKONOMI ASAS</t>
  </si>
  <si>
    <t>13A</t>
  </si>
  <si>
    <t>12A</t>
  </si>
  <si>
    <t>11A</t>
  </si>
  <si>
    <t>10A</t>
  </si>
  <si>
    <t>9A</t>
  </si>
  <si>
    <t>8A</t>
  </si>
  <si>
    <t>7A</t>
  </si>
  <si>
    <t>6A</t>
  </si>
  <si>
    <t>5A</t>
  </si>
  <si>
    <t>4A</t>
  </si>
  <si>
    <t>3A</t>
  </si>
  <si>
    <t>0A</t>
  </si>
  <si>
    <t>Jum</t>
  </si>
  <si>
    <t>A</t>
  </si>
  <si>
    <t>A+</t>
  </si>
  <si>
    <t>A-</t>
  </si>
  <si>
    <t>B</t>
  </si>
  <si>
    <t>B+</t>
  </si>
  <si>
    <t>C+</t>
  </si>
  <si>
    <t>C</t>
  </si>
  <si>
    <t>D</t>
  </si>
  <si>
    <t>E</t>
  </si>
  <si>
    <t>B &amp; C</t>
  </si>
  <si>
    <t>D &amp; E</t>
  </si>
  <si>
    <t>G</t>
  </si>
  <si>
    <t>ALIRAN SAINS TULIN</t>
  </si>
  <si>
    <t>ALIRAN AGAMA KEMANUSIAAN</t>
  </si>
  <si>
    <t>ALIRAN AGAMA TEKNIKAL</t>
  </si>
  <si>
    <t>TAHUN 2009</t>
  </si>
  <si>
    <t>HADIR</t>
  </si>
  <si>
    <t>BIL.TIDAK</t>
  </si>
  <si>
    <t>CALON</t>
  </si>
  <si>
    <t>DAFTAR</t>
  </si>
  <si>
    <t xml:space="preserve">KOD SEKOLAH : </t>
  </si>
  <si>
    <t>SMKA SLIM RIVER</t>
  </si>
  <si>
    <t>ARA 0001</t>
  </si>
  <si>
    <t>ANALISA PEPERIKSAAN SIJIL PELAJARAN MALAYSIA</t>
  </si>
  <si>
    <t>TAHUN 2010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</si>
</sst>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8"/>
      <color indexed="8"/>
      <name val="Arial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9"/>
      <name val="Arial"/>
      <family val="2"/>
    </font>
    <font>
      <sz val="9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164" fontId="6" fillId="0" borderId="0" xfId="0" applyNumberFormat="1" applyFont="1" applyAlignment="1" applyProtection="1">
      <alignment horizontal="center" vertical="center"/>
      <protection hidden="1"/>
    </xf>
    <xf numFmtId="164" fontId="2" fillId="3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6" fillId="0" borderId="0" xfId="0" applyFont="1"/>
    <xf numFmtId="0" fontId="8" fillId="0" borderId="0" xfId="0" applyFont="1"/>
    <xf numFmtId="0" fontId="1" fillId="5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0" fillId="0" borderId="0" xfId="0" applyFill="1"/>
    <xf numFmtId="0" fontId="2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7" xfId="0" applyFont="1" applyBorder="1" applyAlignment="1" applyProtection="1">
      <alignment horizontal="center" vertical="center"/>
      <protection locked="0"/>
    </xf>
    <xf numFmtId="164" fontId="2" fillId="3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 applyProtection="1">
      <alignment horizontal="center" vertical="center"/>
      <protection locked="0"/>
    </xf>
    <xf numFmtId="164" fontId="2" fillId="3" borderId="13" xfId="0" applyNumberFormat="1" applyFont="1" applyFill="1" applyBorder="1" applyAlignment="1" applyProtection="1">
      <alignment horizontal="center" vertical="center"/>
      <protection hidden="1"/>
    </xf>
    <xf numFmtId="0" fontId="1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  <protection hidden="1"/>
    </xf>
    <xf numFmtId="0" fontId="2" fillId="3" borderId="16" xfId="0" applyFont="1" applyFill="1" applyBorder="1" applyAlignment="1" applyProtection="1">
      <alignment horizontal="center" vertical="center"/>
      <protection hidden="1"/>
    </xf>
    <xf numFmtId="0" fontId="2" fillId="3" borderId="14" xfId="0" applyFont="1" applyFill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>
      <alignment horizontal="center" vertical="center"/>
    </xf>
    <xf numFmtId="0" fontId="2" fillId="0" borderId="9" xfId="0" applyFont="1" applyBorder="1" applyAlignment="1" applyProtection="1">
      <alignment horizontal="center" vertical="center"/>
      <protection hidden="1"/>
    </xf>
    <xf numFmtId="164" fontId="2" fillId="0" borderId="17" xfId="0" applyNumberFormat="1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164" fontId="2" fillId="0" borderId="18" xfId="0" applyNumberFormat="1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164" fontId="2" fillId="0" borderId="19" xfId="0" applyNumberFormat="1" applyFont="1" applyBorder="1" applyAlignment="1" applyProtection="1">
      <alignment horizontal="center" vertical="center"/>
      <protection hidden="1"/>
    </xf>
    <xf numFmtId="2" fontId="2" fillId="0" borderId="20" xfId="0" applyNumberFormat="1" applyFont="1" applyBorder="1" applyAlignment="1" applyProtection="1">
      <alignment horizontal="center" vertical="center"/>
      <protection hidden="1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3" borderId="27" xfId="0" applyFont="1" applyFill="1" applyBorder="1" applyAlignment="1" applyProtection="1">
      <alignment horizontal="center" vertical="center"/>
      <protection hidden="1"/>
    </xf>
    <xf numFmtId="0" fontId="2" fillId="3" borderId="28" xfId="0" applyFont="1" applyFill="1" applyBorder="1" applyAlignment="1" applyProtection="1">
      <alignment horizontal="center" vertical="center"/>
      <protection hidden="1"/>
    </xf>
    <xf numFmtId="0" fontId="2" fillId="3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1" fillId="0" borderId="0" xfId="0" applyFont="1"/>
    <xf numFmtId="0" fontId="10" fillId="0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hidden="1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hidden="1"/>
    </xf>
    <xf numFmtId="0" fontId="1" fillId="3" borderId="35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2"/>
  <sheetViews>
    <sheetView tabSelected="1" workbookViewId="0">
      <selection activeCell="AC19" sqref="AC19"/>
    </sheetView>
  </sheetViews>
  <sheetFormatPr defaultRowHeight="15"/>
  <cols>
    <col min="1" max="1" width="2.42578125" customWidth="1"/>
    <col min="2" max="2" width="15.5703125" customWidth="1"/>
    <col min="3" max="5" width="5.5703125" customWidth="1"/>
    <col min="6" max="8" width="3.5703125" customWidth="1"/>
    <col min="9" max="10" width="5.5703125" customWidth="1"/>
    <col min="11" max="14" width="3.5703125" customWidth="1"/>
    <col min="15" max="16" width="5.5703125" customWidth="1"/>
    <col min="17" max="18" width="3.5703125" customWidth="1"/>
    <col min="19" max="20" width="5.5703125" customWidth="1"/>
    <col min="21" max="22" width="3.5703125" customWidth="1"/>
    <col min="23" max="25" width="5.5703125" customWidth="1"/>
  </cols>
  <sheetData>
    <row r="1" spans="1:25">
      <c r="A1" s="118" t="s">
        <v>69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</row>
    <row r="2" spans="1:25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</row>
    <row r="3" spans="1:25">
      <c r="A3" s="119" t="s">
        <v>24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5">
      <c r="A4" s="118" t="s">
        <v>61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</row>
    <row r="5" spans="1:25">
      <c r="A5" s="3"/>
      <c r="B5" s="3" t="s">
        <v>0</v>
      </c>
      <c r="C5" s="9" t="s">
        <v>67</v>
      </c>
      <c r="D5" s="3"/>
      <c r="E5" s="1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86" t="s">
        <v>66</v>
      </c>
      <c r="T5" s="9"/>
      <c r="U5" s="87" t="s">
        <v>68</v>
      </c>
      <c r="V5" s="1"/>
      <c r="W5" s="1"/>
      <c r="X5" s="2"/>
      <c r="Y5" s="2"/>
    </row>
    <row r="6" spans="1:25" ht="15.75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>
      <c r="A7" s="114" t="s">
        <v>1</v>
      </c>
      <c r="B7" s="110" t="s">
        <v>2</v>
      </c>
      <c r="C7" s="77" t="s">
        <v>64</v>
      </c>
      <c r="D7" s="78" t="s">
        <v>63</v>
      </c>
      <c r="E7" s="71" t="s">
        <v>3</v>
      </c>
      <c r="F7" s="112" t="s">
        <v>47</v>
      </c>
      <c r="G7" s="116" t="s">
        <v>46</v>
      </c>
      <c r="H7" s="110" t="s">
        <v>48</v>
      </c>
      <c r="I7" s="105" t="s">
        <v>46</v>
      </c>
      <c r="J7" s="106"/>
      <c r="K7" s="112" t="s">
        <v>50</v>
      </c>
      <c r="L7" s="116" t="s">
        <v>49</v>
      </c>
      <c r="M7" s="116" t="s">
        <v>51</v>
      </c>
      <c r="N7" s="110" t="s">
        <v>52</v>
      </c>
      <c r="O7" s="105" t="s">
        <v>55</v>
      </c>
      <c r="P7" s="106"/>
      <c r="Q7" s="112" t="s">
        <v>53</v>
      </c>
      <c r="R7" s="110" t="s">
        <v>54</v>
      </c>
      <c r="S7" s="105" t="s">
        <v>56</v>
      </c>
      <c r="T7" s="106"/>
      <c r="U7" s="112" t="s">
        <v>57</v>
      </c>
      <c r="V7" s="110" t="s">
        <v>9</v>
      </c>
      <c r="W7" s="105" t="s">
        <v>6</v>
      </c>
      <c r="X7" s="106"/>
      <c r="Y7" s="107" t="s">
        <v>30</v>
      </c>
    </row>
    <row r="8" spans="1:25" ht="15.75" thickBot="1">
      <c r="A8" s="115"/>
      <c r="B8" s="111"/>
      <c r="C8" s="79" t="s">
        <v>65</v>
      </c>
      <c r="D8" s="80" t="s">
        <v>62</v>
      </c>
      <c r="E8" s="72" t="s">
        <v>7</v>
      </c>
      <c r="F8" s="113"/>
      <c r="G8" s="117"/>
      <c r="H8" s="111"/>
      <c r="I8" s="53" t="s">
        <v>8</v>
      </c>
      <c r="J8" s="63" t="s">
        <v>9</v>
      </c>
      <c r="K8" s="113"/>
      <c r="L8" s="117"/>
      <c r="M8" s="117"/>
      <c r="N8" s="111"/>
      <c r="O8" s="53" t="s">
        <v>8</v>
      </c>
      <c r="P8" s="63" t="s">
        <v>9</v>
      </c>
      <c r="Q8" s="113"/>
      <c r="R8" s="111"/>
      <c r="S8" s="53" t="s">
        <v>8</v>
      </c>
      <c r="T8" s="63" t="s">
        <v>9</v>
      </c>
      <c r="U8" s="113"/>
      <c r="V8" s="111"/>
      <c r="W8" s="53" t="s">
        <v>8</v>
      </c>
      <c r="X8" s="63" t="s">
        <v>9</v>
      </c>
      <c r="Y8" s="108"/>
    </row>
    <row r="9" spans="1:25" ht="15.75" thickBot="1">
      <c r="A9" s="48">
        <v>1</v>
      </c>
      <c r="B9" s="73" t="s">
        <v>19</v>
      </c>
      <c r="C9" s="88">
        <v>105</v>
      </c>
      <c r="D9" s="81">
        <v>0</v>
      </c>
      <c r="E9" s="82">
        <v>105</v>
      </c>
      <c r="F9" s="57">
        <v>67</v>
      </c>
      <c r="G9" s="46">
        <v>24</v>
      </c>
      <c r="H9" s="58">
        <v>10</v>
      </c>
      <c r="I9" s="54">
        <v>101</v>
      </c>
      <c r="J9" s="47">
        <v>96.19047619047619</v>
      </c>
      <c r="K9" s="57">
        <v>4</v>
      </c>
      <c r="L9" s="46">
        <v>0</v>
      </c>
      <c r="M9" s="46">
        <v>0</v>
      </c>
      <c r="N9" s="58">
        <v>0</v>
      </c>
      <c r="O9" s="54">
        <v>4</v>
      </c>
      <c r="P9" s="47">
        <v>3.8095238095238098</v>
      </c>
      <c r="Q9" s="57">
        <v>0</v>
      </c>
      <c r="R9" s="58">
        <v>0</v>
      </c>
      <c r="S9" s="54">
        <v>0</v>
      </c>
      <c r="T9" s="47">
        <v>0</v>
      </c>
      <c r="U9" s="64">
        <v>0</v>
      </c>
      <c r="V9" s="65">
        <v>0</v>
      </c>
      <c r="W9" s="54">
        <v>105</v>
      </c>
      <c r="X9" s="47">
        <v>100</v>
      </c>
      <c r="Y9" s="70">
        <v>0.53</v>
      </c>
    </row>
    <row r="10" spans="1:25" ht="15.75" thickBot="1">
      <c r="A10" s="49">
        <v>2</v>
      </c>
      <c r="B10" s="74" t="s">
        <v>20</v>
      </c>
      <c r="C10" s="88">
        <v>105</v>
      </c>
      <c r="D10" s="81">
        <v>0</v>
      </c>
      <c r="E10" s="83">
        <v>105</v>
      </c>
      <c r="F10" s="59">
        <v>1</v>
      </c>
      <c r="G10" s="19">
        <v>20</v>
      </c>
      <c r="H10" s="60">
        <v>32</v>
      </c>
      <c r="I10" s="55">
        <v>53</v>
      </c>
      <c r="J10" s="23">
        <v>50.476190476190474</v>
      </c>
      <c r="K10" s="59">
        <v>21</v>
      </c>
      <c r="L10" s="19">
        <v>12</v>
      </c>
      <c r="M10" s="19">
        <v>14</v>
      </c>
      <c r="N10" s="60">
        <v>3</v>
      </c>
      <c r="O10" s="55">
        <v>50</v>
      </c>
      <c r="P10" s="23">
        <v>47.619047619047613</v>
      </c>
      <c r="Q10" s="59">
        <v>2</v>
      </c>
      <c r="R10" s="60">
        <v>0</v>
      </c>
      <c r="S10" s="55">
        <v>2</v>
      </c>
      <c r="T10" s="23">
        <v>1.9047619047619049</v>
      </c>
      <c r="U10" s="66">
        <v>0</v>
      </c>
      <c r="V10" s="67">
        <v>0</v>
      </c>
      <c r="W10" s="55">
        <v>105</v>
      </c>
      <c r="X10" s="23">
        <v>100</v>
      </c>
      <c r="Y10" s="70">
        <v>2.83</v>
      </c>
    </row>
    <row r="11" spans="1:25" ht="15.75" thickBot="1">
      <c r="A11" s="49">
        <v>3</v>
      </c>
      <c r="B11" s="74" t="s">
        <v>10</v>
      </c>
      <c r="C11" s="88">
        <v>105</v>
      </c>
      <c r="D11" s="81">
        <v>0</v>
      </c>
      <c r="E11" s="83">
        <v>105</v>
      </c>
      <c r="F11" s="59">
        <v>8</v>
      </c>
      <c r="G11" s="19">
        <v>26</v>
      </c>
      <c r="H11" s="60">
        <v>31</v>
      </c>
      <c r="I11" s="55">
        <v>65</v>
      </c>
      <c r="J11" s="23">
        <v>61.904761904761905</v>
      </c>
      <c r="K11" s="59">
        <v>19</v>
      </c>
      <c r="L11" s="19">
        <v>13</v>
      </c>
      <c r="M11" s="19">
        <v>8</v>
      </c>
      <c r="N11" s="60">
        <v>0</v>
      </c>
      <c r="O11" s="55">
        <v>40</v>
      </c>
      <c r="P11" s="23">
        <v>38.095238095238095</v>
      </c>
      <c r="Q11" s="59">
        <v>0</v>
      </c>
      <c r="R11" s="60">
        <v>0</v>
      </c>
      <c r="S11" s="55">
        <v>0</v>
      </c>
      <c r="T11" s="23">
        <v>0</v>
      </c>
      <c r="U11" s="66">
        <v>0</v>
      </c>
      <c r="V11" s="67">
        <v>0</v>
      </c>
      <c r="W11" s="55">
        <v>105</v>
      </c>
      <c r="X11" s="23">
        <v>100</v>
      </c>
      <c r="Y11" s="70">
        <v>2.2599999999999998</v>
      </c>
    </row>
    <row r="12" spans="1:25" ht="15.75" thickBot="1">
      <c r="A12" s="49">
        <v>4</v>
      </c>
      <c r="B12" s="74" t="s">
        <v>11</v>
      </c>
      <c r="C12" s="88">
        <v>105</v>
      </c>
      <c r="D12" s="81">
        <v>0</v>
      </c>
      <c r="E12" s="83">
        <v>105</v>
      </c>
      <c r="F12" s="59">
        <v>24</v>
      </c>
      <c r="G12" s="19">
        <v>54</v>
      </c>
      <c r="H12" s="60">
        <v>11</v>
      </c>
      <c r="I12" s="55">
        <v>89</v>
      </c>
      <c r="J12" s="23">
        <v>84.761904761904759</v>
      </c>
      <c r="K12" s="59">
        <v>6</v>
      </c>
      <c r="L12" s="19">
        <v>7</v>
      </c>
      <c r="M12" s="19">
        <v>2</v>
      </c>
      <c r="N12" s="60">
        <v>1</v>
      </c>
      <c r="O12" s="55">
        <v>16</v>
      </c>
      <c r="P12" s="23">
        <v>15.238095238095239</v>
      </c>
      <c r="Q12" s="59">
        <v>0</v>
      </c>
      <c r="R12" s="60">
        <v>0</v>
      </c>
      <c r="S12" s="55">
        <v>0</v>
      </c>
      <c r="T12" s="23">
        <v>0</v>
      </c>
      <c r="U12" s="66">
        <v>0</v>
      </c>
      <c r="V12" s="67">
        <v>0</v>
      </c>
      <c r="W12" s="55">
        <v>105</v>
      </c>
      <c r="X12" s="23">
        <v>100</v>
      </c>
      <c r="Y12" s="70">
        <v>1.31</v>
      </c>
    </row>
    <row r="13" spans="1:25" ht="15.75" thickBot="1">
      <c r="A13" s="49">
        <v>5</v>
      </c>
      <c r="B13" s="74" t="s">
        <v>12</v>
      </c>
      <c r="C13" s="88">
        <v>25</v>
      </c>
      <c r="D13" s="81">
        <v>0</v>
      </c>
      <c r="E13" s="83">
        <v>25</v>
      </c>
      <c r="F13" s="59">
        <v>1</v>
      </c>
      <c r="G13" s="19">
        <v>5</v>
      </c>
      <c r="H13" s="60">
        <v>8</v>
      </c>
      <c r="I13" s="55">
        <v>14</v>
      </c>
      <c r="J13" s="23">
        <v>56</v>
      </c>
      <c r="K13" s="59">
        <v>7</v>
      </c>
      <c r="L13" s="19">
        <v>3</v>
      </c>
      <c r="M13" s="19">
        <v>1</v>
      </c>
      <c r="N13" s="60">
        <v>0</v>
      </c>
      <c r="O13" s="55">
        <v>11</v>
      </c>
      <c r="P13" s="23">
        <v>44</v>
      </c>
      <c r="Q13" s="59">
        <v>0</v>
      </c>
      <c r="R13" s="60">
        <v>0</v>
      </c>
      <c r="S13" s="55">
        <v>0</v>
      </c>
      <c r="T13" s="23">
        <v>0</v>
      </c>
      <c r="U13" s="66">
        <v>0</v>
      </c>
      <c r="V13" s="67">
        <v>0</v>
      </c>
      <c r="W13" s="55">
        <v>25</v>
      </c>
      <c r="X13" s="23">
        <v>100</v>
      </c>
      <c r="Y13" s="70">
        <v>2.36</v>
      </c>
    </row>
    <row r="14" spans="1:25" ht="15.75" thickBot="1">
      <c r="A14" s="49">
        <v>6</v>
      </c>
      <c r="B14" s="74" t="s">
        <v>13</v>
      </c>
      <c r="C14" s="88">
        <v>105</v>
      </c>
      <c r="D14" s="81">
        <v>0</v>
      </c>
      <c r="E14" s="83">
        <v>105</v>
      </c>
      <c r="F14" s="59">
        <v>0</v>
      </c>
      <c r="G14" s="19">
        <v>4</v>
      </c>
      <c r="H14" s="60">
        <v>13</v>
      </c>
      <c r="I14" s="55">
        <v>17</v>
      </c>
      <c r="J14" s="23">
        <v>16.19047619047619</v>
      </c>
      <c r="K14" s="59">
        <v>11</v>
      </c>
      <c r="L14" s="19">
        <v>21</v>
      </c>
      <c r="M14" s="19">
        <v>19</v>
      </c>
      <c r="N14" s="60">
        <v>21</v>
      </c>
      <c r="O14" s="55">
        <v>72</v>
      </c>
      <c r="P14" s="23">
        <v>68.571428571428569</v>
      </c>
      <c r="Q14" s="59">
        <v>8</v>
      </c>
      <c r="R14" s="60">
        <v>7</v>
      </c>
      <c r="S14" s="55">
        <v>15</v>
      </c>
      <c r="T14" s="23">
        <v>14.285714285714285</v>
      </c>
      <c r="U14" s="66">
        <v>1</v>
      </c>
      <c r="V14" s="67">
        <v>0.95238095238095244</v>
      </c>
      <c r="W14" s="55">
        <v>104</v>
      </c>
      <c r="X14" s="23">
        <v>99.047619047619051</v>
      </c>
      <c r="Y14" s="70">
        <v>4.66</v>
      </c>
    </row>
    <row r="15" spans="1:25" ht="15.75" thickBot="1">
      <c r="A15" s="49">
        <v>7</v>
      </c>
      <c r="B15" s="74" t="s">
        <v>21</v>
      </c>
      <c r="C15" s="88">
        <v>105</v>
      </c>
      <c r="D15" s="81">
        <v>0</v>
      </c>
      <c r="E15" s="83">
        <v>105</v>
      </c>
      <c r="F15" s="59">
        <v>8</v>
      </c>
      <c r="G15" s="19">
        <v>3</v>
      </c>
      <c r="H15" s="60">
        <v>12</v>
      </c>
      <c r="I15" s="55">
        <v>23</v>
      </c>
      <c r="J15" s="23">
        <v>21.904761904761905</v>
      </c>
      <c r="K15" s="59">
        <v>13</v>
      </c>
      <c r="L15" s="19">
        <v>16</v>
      </c>
      <c r="M15" s="19">
        <v>19</v>
      </c>
      <c r="N15" s="60">
        <v>14</v>
      </c>
      <c r="O15" s="55">
        <v>62</v>
      </c>
      <c r="P15" s="23">
        <v>59.047619047619051</v>
      </c>
      <c r="Q15" s="59">
        <v>17</v>
      </c>
      <c r="R15" s="60">
        <v>2</v>
      </c>
      <c r="S15" s="55">
        <v>19</v>
      </c>
      <c r="T15" s="23">
        <v>18.095238095238095</v>
      </c>
      <c r="U15" s="66">
        <v>1</v>
      </c>
      <c r="V15" s="67">
        <v>0.95238095238095244</v>
      </c>
      <c r="W15" s="55">
        <v>104</v>
      </c>
      <c r="X15" s="23">
        <v>99.047619047619051</v>
      </c>
      <c r="Y15" s="70">
        <v>4.3099999999999996</v>
      </c>
    </row>
    <row r="16" spans="1:25" ht="15.75" thickBot="1">
      <c r="A16" s="49">
        <v>8</v>
      </c>
      <c r="B16" s="74" t="s">
        <v>14</v>
      </c>
      <c r="C16" s="88">
        <v>25</v>
      </c>
      <c r="D16" s="81">
        <v>0</v>
      </c>
      <c r="E16" s="83">
        <v>25</v>
      </c>
      <c r="F16" s="59">
        <v>1</v>
      </c>
      <c r="G16" s="19">
        <v>5</v>
      </c>
      <c r="H16" s="60">
        <v>2</v>
      </c>
      <c r="I16" s="55">
        <v>8</v>
      </c>
      <c r="J16" s="23">
        <v>32</v>
      </c>
      <c r="K16" s="59">
        <v>3</v>
      </c>
      <c r="L16" s="19">
        <v>2</v>
      </c>
      <c r="M16" s="19">
        <v>3</v>
      </c>
      <c r="N16" s="60">
        <v>4</v>
      </c>
      <c r="O16" s="55">
        <v>12</v>
      </c>
      <c r="P16" s="23">
        <v>48</v>
      </c>
      <c r="Q16" s="59">
        <v>5</v>
      </c>
      <c r="R16" s="60">
        <v>0</v>
      </c>
      <c r="S16" s="55">
        <v>5</v>
      </c>
      <c r="T16" s="23">
        <v>20</v>
      </c>
      <c r="U16" s="66">
        <v>0</v>
      </c>
      <c r="V16" s="67">
        <v>0</v>
      </c>
      <c r="W16" s="55">
        <v>25</v>
      </c>
      <c r="X16" s="23">
        <v>100</v>
      </c>
      <c r="Y16" s="70">
        <v>4</v>
      </c>
    </row>
    <row r="17" spans="1:25" ht="15.75" thickBot="1">
      <c r="A17" s="49">
        <v>9</v>
      </c>
      <c r="B17" s="74" t="s">
        <v>32</v>
      </c>
      <c r="C17" s="88">
        <v>25</v>
      </c>
      <c r="D17" s="81">
        <v>0</v>
      </c>
      <c r="E17" s="83">
        <v>25</v>
      </c>
      <c r="F17" s="59">
        <v>1</v>
      </c>
      <c r="G17" s="19">
        <v>5</v>
      </c>
      <c r="H17" s="60">
        <v>1</v>
      </c>
      <c r="I17" s="55">
        <v>7</v>
      </c>
      <c r="J17" s="23">
        <v>28</v>
      </c>
      <c r="K17" s="59">
        <v>3</v>
      </c>
      <c r="L17" s="19">
        <v>5</v>
      </c>
      <c r="M17" s="19">
        <v>6</v>
      </c>
      <c r="N17" s="60">
        <v>3</v>
      </c>
      <c r="O17" s="55">
        <v>17</v>
      </c>
      <c r="P17" s="23">
        <v>68</v>
      </c>
      <c r="Q17" s="59">
        <v>1</v>
      </c>
      <c r="R17" s="60">
        <v>0</v>
      </c>
      <c r="S17" s="55">
        <v>1</v>
      </c>
      <c r="T17" s="23">
        <v>4</v>
      </c>
      <c r="U17" s="66">
        <v>0</v>
      </c>
      <c r="V17" s="67">
        <v>0</v>
      </c>
      <c r="W17" s="55">
        <v>25</v>
      </c>
      <c r="X17" s="23">
        <v>100</v>
      </c>
      <c r="Y17" s="70">
        <v>3.64</v>
      </c>
    </row>
    <row r="18" spans="1:25" ht="15.75" thickBot="1">
      <c r="A18" s="49">
        <v>10</v>
      </c>
      <c r="B18" s="74" t="s">
        <v>26</v>
      </c>
      <c r="C18" s="88">
        <v>0</v>
      </c>
      <c r="D18" s="81"/>
      <c r="E18" s="83">
        <v>0</v>
      </c>
      <c r="F18" s="59"/>
      <c r="G18" s="19"/>
      <c r="H18" s="60"/>
      <c r="I18" s="55">
        <v>0</v>
      </c>
      <c r="J18" s="23" t="e">
        <v>#DIV/0!</v>
      </c>
      <c r="K18" s="59"/>
      <c r="L18" s="19"/>
      <c r="M18" s="19"/>
      <c r="N18" s="60"/>
      <c r="O18" s="55">
        <v>0</v>
      </c>
      <c r="P18" s="23" t="e">
        <v>#DIV/0!</v>
      </c>
      <c r="Q18" s="59"/>
      <c r="R18" s="60"/>
      <c r="S18" s="55">
        <v>0</v>
      </c>
      <c r="T18" s="23" t="e">
        <v>#DIV/0!</v>
      </c>
      <c r="U18" s="66">
        <v>0</v>
      </c>
      <c r="V18" s="67" t="e">
        <v>#DIV/0!</v>
      </c>
      <c r="W18" s="55">
        <v>0</v>
      </c>
      <c r="X18" s="23" t="e">
        <v>#DIV/0!</v>
      </c>
      <c r="Y18" s="70" t="e">
        <v>#DIV/0!</v>
      </c>
    </row>
    <row r="19" spans="1:25" ht="15.75" thickBot="1">
      <c r="A19" s="49">
        <v>11</v>
      </c>
      <c r="B19" s="74" t="s">
        <v>15</v>
      </c>
      <c r="C19" s="88">
        <v>80</v>
      </c>
      <c r="D19" s="81">
        <v>0</v>
      </c>
      <c r="E19" s="83">
        <v>80</v>
      </c>
      <c r="F19" s="59">
        <v>0</v>
      </c>
      <c r="G19" s="19">
        <v>5</v>
      </c>
      <c r="H19" s="60">
        <v>19</v>
      </c>
      <c r="I19" s="55">
        <v>24</v>
      </c>
      <c r="J19" s="23">
        <v>30</v>
      </c>
      <c r="K19" s="59">
        <v>16</v>
      </c>
      <c r="L19" s="19">
        <v>20</v>
      </c>
      <c r="M19" s="19">
        <v>8</v>
      </c>
      <c r="N19" s="60">
        <v>11</v>
      </c>
      <c r="O19" s="55">
        <v>55</v>
      </c>
      <c r="P19" s="23">
        <v>68.75</v>
      </c>
      <c r="Q19" s="59">
        <v>1</v>
      </c>
      <c r="R19" s="60">
        <v>0</v>
      </c>
      <c r="S19" s="55">
        <v>1</v>
      </c>
      <c r="T19" s="23">
        <v>1.25</v>
      </c>
      <c r="U19" s="66">
        <v>0</v>
      </c>
      <c r="V19" s="67">
        <v>0</v>
      </c>
      <c r="W19" s="55">
        <v>80</v>
      </c>
      <c r="X19" s="23">
        <v>100</v>
      </c>
      <c r="Y19" s="70">
        <v>3.55</v>
      </c>
    </row>
    <row r="20" spans="1:25" ht="15.75" thickBot="1">
      <c r="A20" s="49">
        <v>12</v>
      </c>
      <c r="B20" s="74" t="s">
        <v>16</v>
      </c>
      <c r="C20" s="88">
        <v>80</v>
      </c>
      <c r="D20" s="81">
        <v>0</v>
      </c>
      <c r="E20" s="83">
        <v>80</v>
      </c>
      <c r="F20" s="59">
        <v>0</v>
      </c>
      <c r="G20" s="19">
        <v>0</v>
      </c>
      <c r="H20" s="60">
        <v>4</v>
      </c>
      <c r="I20" s="55">
        <v>4</v>
      </c>
      <c r="J20" s="23">
        <v>5</v>
      </c>
      <c r="K20" s="59">
        <v>9</v>
      </c>
      <c r="L20" s="19">
        <v>7</v>
      </c>
      <c r="M20" s="19">
        <v>9</v>
      </c>
      <c r="N20" s="60">
        <v>12</v>
      </c>
      <c r="O20" s="55">
        <v>37</v>
      </c>
      <c r="P20" s="23">
        <v>46.25</v>
      </c>
      <c r="Q20" s="59">
        <v>31</v>
      </c>
      <c r="R20" s="60">
        <v>8</v>
      </c>
      <c r="S20" s="55">
        <v>39</v>
      </c>
      <c r="T20" s="23">
        <v>48.75</v>
      </c>
      <c r="U20" s="66">
        <v>0</v>
      </c>
      <c r="V20" s="67">
        <v>0</v>
      </c>
      <c r="W20" s="55">
        <v>80</v>
      </c>
      <c r="X20" s="23">
        <v>100</v>
      </c>
      <c r="Y20" s="70">
        <v>5.76</v>
      </c>
    </row>
    <row r="21" spans="1:25" ht="15.75" thickBot="1">
      <c r="A21" s="49">
        <v>13</v>
      </c>
      <c r="B21" s="74" t="s">
        <v>17</v>
      </c>
      <c r="C21" s="88">
        <v>51</v>
      </c>
      <c r="D21" s="81">
        <v>0</v>
      </c>
      <c r="E21" s="83">
        <v>51</v>
      </c>
      <c r="F21" s="59">
        <v>0</v>
      </c>
      <c r="G21" s="19">
        <v>5</v>
      </c>
      <c r="H21" s="60">
        <v>9</v>
      </c>
      <c r="I21" s="55">
        <v>14</v>
      </c>
      <c r="J21" s="23">
        <v>27.450980392156865</v>
      </c>
      <c r="K21" s="59">
        <v>10</v>
      </c>
      <c r="L21" s="19">
        <v>17</v>
      </c>
      <c r="M21" s="19">
        <v>8</v>
      </c>
      <c r="N21" s="60">
        <v>2</v>
      </c>
      <c r="O21" s="55">
        <v>37</v>
      </c>
      <c r="P21" s="23">
        <v>72.549019607843135</v>
      </c>
      <c r="Q21" s="59">
        <v>0</v>
      </c>
      <c r="R21" s="60">
        <v>0</v>
      </c>
      <c r="S21" s="55">
        <v>0</v>
      </c>
      <c r="T21" s="23">
        <v>0</v>
      </c>
      <c r="U21" s="66">
        <v>0</v>
      </c>
      <c r="V21" s="67">
        <v>0</v>
      </c>
      <c r="W21" s="55">
        <v>51</v>
      </c>
      <c r="X21" s="23">
        <v>100</v>
      </c>
      <c r="Y21" s="70">
        <v>3.39</v>
      </c>
    </row>
    <row r="22" spans="1:25" ht="15.75" thickBot="1">
      <c r="A22" s="49">
        <v>14</v>
      </c>
      <c r="B22" s="74" t="s">
        <v>22</v>
      </c>
      <c r="C22" s="88">
        <v>105</v>
      </c>
      <c r="D22" s="81">
        <v>0</v>
      </c>
      <c r="E22" s="83">
        <v>105</v>
      </c>
      <c r="F22" s="59">
        <v>13</v>
      </c>
      <c r="G22" s="19">
        <v>16</v>
      </c>
      <c r="H22" s="60">
        <v>26</v>
      </c>
      <c r="I22" s="55">
        <v>55</v>
      </c>
      <c r="J22" s="23">
        <v>52.380952380952387</v>
      </c>
      <c r="K22" s="59">
        <v>26</v>
      </c>
      <c r="L22" s="19">
        <v>14</v>
      </c>
      <c r="M22" s="19">
        <v>4</v>
      </c>
      <c r="N22" s="60">
        <v>5</v>
      </c>
      <c r="O22" s="55">
        <v>49</v>
      </c>
      <c r="P22" s="23">
        <v>46.666666666666664</v>
      </c>
      <c r="Q22" s="59">
        <v>1</v>
      </c>
      <c r="R22" s="60">
        <v>0</v>
      </c>
      <c r="S22" s="55">
        <v>1</v>
      </c>
      <c r="T22" s="23">
        <v>0.95238095238095244</v>
      </c>
      <c r="U22" s="66">
        <v>0</v>
      </c>
      <c r="V22" s="67">
        <v>0</v>
      </c>
      <c r="W22" s="55">
        <v>105</v>
      </c>
      <c r="X22" s="23">
        <v>100</v>
      </c>
      <c r="Y22" s="70">
        <v>2.4700000000000002</v>
      </c>
    </row>
    <row r="23" spans="1:25" ht="15.75" thickBot="1">
      <c r="A23" s="49">
        <v>15</v>
      </c>
      <c r="B23" s="75" t="s">
        <v>23</v>
      </c>
      <c r="C23" s="88">
        <v>105</v>
      </c>
      <c r="D23" s="81">
        <v>0</v>
      </c>
      <c r="E23" s="83">
        <v>105</v>
      </c>
      <c r="F23" s="59">
        <v>1</v>
      </c>
      <c r="G23" s="19">
        <v>5</v>
      </c>
      <c r="H23" s="60">
        <v>10</v>
      </c>
      <c r="I23" s="55">
        <v>16</v>
      </c>
      <c r="J23" s="23">
        <v>15.238095238095239</v>
      </c>
      <c r="K23" s="59">
        <v>21</v>
      </c>
      <c r="L23" s="19">
        <v>30</v>
      </c>
      <c r="M23" s="19">
        <v>27</v>
      </c>
      <c r="N23" s="60">
        <v>8</v>
      </c>
      <c r="O23" s="55">
        <v>86</v>
      </c>
      <c r="P23" s="23">
        <v>81.904761904761898</v>
      </c>
      <c r="Q23" s="59">
        <v>3</v>
      </c>
      <c r="R23" s="60">
        <v>0</v>
      </c>
      <c r="S23" s="55">
        <v>3</v>
      </c>
      <c r="T23" s="23">
        <v>2.8571428571428572</v>
      </c>
      <c r="U23" s="66">
        <v>0</v>
      </c>
      <c r="V23" s="67">
        <v>0</v>
      </c>
      <c r="W23" s="55">
        <v>105</v>
      </c>
      <c r="X23" s="23">
        <v>100</v>
      </c>
      <c r="Y23" s="70">
        <v>3.92</v>
      </c>
    </row>
    <row r="24" spans="1:25" ht="15.75" thickBot="1">
      <c r="A24" s="49">
        <v>16</v>
      </c>
      <c r="B24" s="90" t="s">
        <v>18</v>
      </c>
      <c r="C24" s="88">
        <v>0</v>
      </c>
      <c r="D24" s="81"/>
      <c r="E24" s="83">
        <v>0</v>
      </c>
      <c r="F24" s="59"/>
      <c r="G24" s="19"/>
      <c r="H24" s="60"/>
      <c r="I24" s="55">
        <v>0</v>
      </c>
      <c r="J24" s="23" t="e">
        <v>#DIV/0!</v>
      </c>
      <c r="K24" s="59"/>
      <c r="L24" s="19"/>
      <c r="M24" s="19"/>
      <c r="N24" s="60"/>
      <c r="O24" s="55">
        <v>0</v>
      </c>
      <c r="P24" s="23" t="e">
        <v>#DIV/0!</v>
      </c>
      <c r="Q24" s="59"/>
      <c r="R24" s="60"/>
      <c r="S24" s="55">
        <v>0</v>
      </c>
      <c r="T24" s="23" t="e">
        <v>#DIV/0!</v>
      </c>
      <c r="U24" s="66">
        <v>0</v>
      </c>
      <c r="V24" s="67" t="e">
        <v>#DIV/0!</v>
      </c>
      <c r="W24" s="55">
        <v>0</v>
      </c>
      <c r="X24" s="23" t="e">
        <v>#DIV/0!</v>
      </c>
      <c r="Y24" s="70" t="e">
        <v>#DIV/0!</v>
      </c>
    </row>
    <row r="25" spans="1:25" ht="15.75" thickBot="1">
      <c r="A25" s="49">
        <v>17</v>
      </c>
      <c r="B25" s="74" t="s">
        <v>27</v>
      </c>
      <c r="C25" s="88">
        <v>15</v>
      </c>
      <c r="D25" s="81">
        <v>0</v>
      </c>
      <c r="E25" s="83">
        <v>15</v>
      </c>
      <c r="F25" s="59">
        <v>2</v>
      </c>
      <c r="G25" s="19">
        <v>0</v>
      </c>
      <c r="H25" s="60">
        <v>4</v>
      </c>
      <c r="I25" s="55">
        <v>6</v>
      </c>
      <c r="J25" s="23">
        <v>40</v>
      </c>
      <c r="K25" s="59">
        <v>3</v>
      </c>
      <c r="L25" s="19">
        <v>3</v>
      </c>
      <c r="M25" s="19">
        <v>1</v>
      </c>
      <c r="N25" s="60">
        <v>2</v>
      </c>
      <c r="O25" s="55">
        <v>9</v>
      </c>
      <c r="P25" s="23">
        <v>60</v>
      </c>
      <c r="Q25" s="59">
        <v>0</v>
      </c>
      <c r="R25" s="60">
        <v>0</v>
      </c>
      <c r="S25" s="55">
        <v>0</v>
      </c>
      <c r="T25" s="23">
        <v>0</v>
      </c>
      <c r="U25" s="66">
        <v>0</v>
      </c>
      <c r="V25" s="67">
        <v>0</v>
      </c>
      <c r="W25" s="55">
        <v>15</v>
      </c>
      <c r="X25" s="23">
        <v>100</v>
      </c>
      <c r="Y25" s="70">
        <v>3.07</v>
      </c>
    </row>
    <row r="26" spans="1:25" ht="15.75" thickBot="1">
      <c r="A26" s="50">
        <v>18</v>
      </c>
      <c r="B26" s="76" t="s">
        <v>28</v>
      </c>
      <c r="C26" s="88">
        <v>14</v>
      </c>
      <c r="D26" s="81">
        <v>0</v>
      </c>
      <c r="E26" s="84">
        <v>14</v>
      </c>
      <c r="F26" s="61">
        <v>0</v>
      </c>
      <c r="G26" s="51">
        <v>0</v>
      </c>
      <c r="H26" s="62">
        <v>1</v>
      </c>
      <c r="I26" s="56">
        <v>1</v>
      </c>
      <c r="J26" s="52">
        <v>7.1428571428571423</v>
      </c>
      <c r="K26" s="61">
        <v>6</v>
      </c>
      <c r="L26" s="51">
        <v>7</v>
      </c>
      <c r="M26" s="51">
        <v>0</v>
      </c>
      <c r="N26" s="62">
        <v>0</v>
      </c>
      <c r="O26" s="56">
        <v>13</v>
      </c>
      <c r="P26" s="52">
        <v>92.857142857142861</v>
      </c>
      <c r="Q26" s="61">
        <v>0</v>
      </c>
      <c r="R26" s="62">
        <v>0</v>
      </c>
      <c r="S26" s="56">
        <v>0</v>
      </c>
      <c r="T26" s="52">
        <v>0</v>
      </c>
      <c r="U26" s="68">
        <v>0</v>
      </c>
      <c r="V26" s="69">
        <v>0</v>
      </c>
      <c r="W26" s="56">
        <v>14</v>
      </c>
      <c r="X26" s="52">
        <v>100</v>
      </c>
      <c r="Y26" s="70">
        <v>3.43</v>
      </c>
    </row>
    <row r="27" spans="1:25">
      <c r="A27" s="10"/>
      <c r="B27" s="11"/>
      <c r="C27" s="11"/>
      <c r="D27" s="24"/>
      <c r="E27" s="24"/>
      <c r="F27" s="24"/>
      <c r="G27" s="24"/>
      <c r="H27" s="24"/>
      <c r="I27" s="24"/>
      <c r="J27" s="25"/>
      <c r="K27" s="24"/>
      <c r="L27" s="24"/>
      <c r="M27" s="24"/>
      <c r="N27" s="24"/>
      <c r="O27" s="24"/>
      <c r="P27" s="25"/>
      <c r="Q27" s="24"/>
      <c r="R27" s="24"/>
      <c r="S27" s="24"/>
      <c r="T27" s="25"/>
      <c r="U27" s="24"/>
      <c r="V27" s="24"/>
      <c r="W27" s="24"/>
      <c r="X27" s="26"/>
      <c r="Y27" s="27"/>
    </row>
    <row r="28" spans="1:25">
      <c r="A28" s="1"/>
      <c r="B28" s="1"/>
      <c r="C28" s="85">
        <v>1155</v>
      </c>
      <c r="D28" s="12">
        <v>0</v>
      </c>
      <c r="E28" s="12">
        <v>1155</v>
      </c>
      <c r="F28" s="12">
        <v>127</v>
      </c>
      <c r="G28" s="12">
        <v>177</v>
      </c>
      <c r="H28" s="12">
        <v>193</v>
      </c>
      <c r="I28" s="12">
        <v>497</v>
      </c>
      <c r="J28" s="13">
        <v>43.030303030303031</v>
      </c>
      <c r="K28" s="12">
        <v>178</v>
      </c>
      <c r="L28" s="12">
        <v>177</v>
      </c>
      <c r="M28" s="12">
        <v>129</v>
      </c>
      <c r="N28" s="12">
        <v>86</v>
      </c>
      <c r="O28" s="12">
        <v>570</v>
      </c>
      <c r="P28" s="13">
        <v>49.350649350649348</v>
      </c>
      <c r="Q28" s="12">
        <v>69</v>
      </c>
      <c r="R28" s="12">
        <v>17</v>
      </c>
      <c r="S28" s="12">
        <v>86</v>
      </c>
      <c r="T28" s="13">
        <v>7.445887445887446</v>
      </c>
      <c r="U28" s="12">
        <v>2</v>
      </c>
      <c r="V28" s="13">
        <v>0.17316017316017315</v>
      </c>
      <c r="W28" s="12">
        <v>1153</v>
      </c>
      <c r="X28" s="13">
        <v>99.82683982683983</v>
      </c>
      <c r="Y28" s="28"/>
    </row>
    <row r="29" spans="1:25">
      <c r="A29" s="6"/>
      <c r="B29" s="6"/>
      <c r="C29" s="14"/>
      <c r="D29" s="14"/>
      <c r="E29" s="14"/>
      <c r="F29" s="12">
        <v>0</v>
      </c>
      <c r="G29" s="12">
        <v>177</v>
      </c>
      <c r="H29" s="12">
        <v>386</v>
      </c>
      <c r="I29" s="15"/>
      <c r="J29" s="15"/>
      <c r="K29" s="12">
        <v>534</v>
      </c>
      <c r="L29" s="12">
        <v>708</v>
      </c>
      <c r="M29" s="12">
        <v>645</v>
      </c>
      <c r="N29" s="12">
        <v>516</v>
      </c>
      <c r="O29" s="15"/>
      <c r="P29" s="15"/>
      <c r="Q29" s="12">
        <v>483</v>
      </c>
      <c r="R29" s="12">
        <v>136</v>
      </c>
      <c r="S29" s="15"/>
      <c r="T29" s="15"/>
      <c r="U29" s="12">
        <v>18</v>
      </c>
      <c r="V29" s="20"/>
      <c r="W29" s="14"/>
      <c r="X29" s="14"/>
      <c r="Y29" s="14"/>
    </row>
    <row r="30" spans="1:25">
      <c r="A30" s="6"/>
      <c r="B30" s="6"/>
      <c r="C30" s="6"/>
      <c r="D30" s="6"/>
      <c r="E30" s="14"/>
      <c r="F30" s="20"/>
      <c r="G30" s="20"/>
      <c r="H30" s="20"/>
      <c r="I30" s="21"/>
      <c r="J30" s="21"/>
      <c r="K30" s="20"/>
      <c r="L30" s="20"/>
      <c r="M30" s="20"/>
      <c r="N30" s="20"/>
      <c r="O30" s="21"/>
      <c r="P30" s="21"/>
      <c r="Q30" s="20"/>
      <c r="R30" s="20"/>
      <c r="S30" s="21"/>
      <c r="T30" s="21"/>
      <c r="U30" s="20"/>
      <c r="V30" s="20"/>
      <c r="W30" s="14"/>
      <c r="X30" s="14"/>
      <c r="Y30" s="14"/>
    </row>
    <row r="31" spans="1:25">
      <c r="A31" s="6"/>
      <c r="B31" s="6"/>
      <c r="C31" s="6"/>
      <c r="D31" s="6"/>
      <c r="E31" s="1"/>
      <c r="F31" s="29" t="s">
        <v>33</v>
      </c>
      <c r="G31" s="29" t="s">
        <v>34</v>
      </c>
      <c r="H31" s="29" t="s">
        <v>35</v>
      </c>
      <c r="I31" s="29" t="s">
        <v>36</v>
      </c>
      <c r="J31" s="29" t="s">
        <v>37</v>
      </c>
      <c r="K31" s="29" t="s">
        <v>38</v>
      </c>
      <c r="L31" s="29" t="s">
        <v>39</v>
      </c>
      <c r="M31" s="29" t="s">
        <v>40</v>
      </c>
      <c r="N31" s="29" t="s">
        <v>41</v>
      </c>
      <c r="O31" s="29" t="s">
        <v>42</v>
      </c>
      <c r="P31" s="29" t="s">
        <v>43</v>
      </c>
      <c r="Q31" s="29" t="s">
        <v>5</v>
      </c>
      <c r="R31" s="29" t="s">
        <v>4</v>
      </c>
      <c r="S31" s="29" t="s">
        <v>44</v>
      </c>
      <c r="T31" s="29" t="s">
        <v>45</v>
      </c>
      <c r="U31" s="16"/>
      <c r="V31" s="16"/>
      <c r="W31" s="14"/>
      <c r="X31" s="104" t="s">
        <v>31</v>
      </c>
      <c r="Y31" s="18">
        <v>3.12</v>
      </c>
    </row>
    <row r="32" spans="1:25">
      <c r="A32" s="6"/>
      <c r="B32" s="6"/>
      <c r="C32" s="6"/>
      <c r="D32" s="6"/>
      <c r="E32" s="1"/>
      <c r="F32" s="31">
        <v>0</v>
      </c>
      <c r="G32" s="31">
        <v>0</v>
      </c>
      <c r="H32" s="31">
        <v>2</v>
      </c>
      <c r="I32" s="31">
        <v>4</v>
      </c>
      <c r="J32" s="31">
        <v>4</v>
      </c>
      <c r="K32" s="31">
        <v>9</v>
      </c>
      <c r="L32" s="31">
        <v>6</v>
      </c>
      <c r="M32" s="31">
        <v>9</v>
      </c>
      <c r="N32" s="31">
        <v>9</v>
      </c>
      <c r="O32" s="31">
        <v>22</v>
      </c>
      <c r="P32" s="31">
        <v>23</v>
      </c>
      <c r="Q32" s="31">
        <v>12</v>
      </c>
      <c r="R32" s="31">
        <v>5</v>
      </c>
      <c r="S32" s="31">
        <v>0</v>
      </c>
      <c r="T32" s="30">
        <v>105</v>
      </c>
      <c r="U32" s="14"/>
      <c r="V32" s="14"/>
      <c r="W32" s="109" t="s">
        <v>29</v>
      </c>
      <c r="X32" s="109"/>
      <c r="Y32" s="22">
        <v>100</v>
      </c>
    </row>
  </sheetData>
  <mergeCells count="23">
    <mergeCell ref="W32:X32"/>
    <mergeCell ref="R7:R8"/>
    <mergeCell ref="S7:T7"/>
    <mergeCell ref="U7:U8"/>
    <mergeCell ref="V7:V8"/>
    <mergeCell ref="W7:X7"/>
    <mergeCell ref="Y7:Y8"/>
    <mergeCell ref="K7:K8"/>
    <mergeCell ref="L7:L8"/>
    <mergeCell ref="M7:M8"/>
    <mergeCell ref="N7:N8"/>
    <mergeCell ref="O7:P7"/>
    <mergeCell ref="Q7:Q8"/>
    <mergeCell ref="A1:Y1"/>
    <mergeCell ref="A2:Y2"/>
    <mergeCell ref="A3:Y3"/>
    <mergeCell ref="A4:Y4"/>
    <mergeCell ref="A7:A8"/>
    <mergeCell ref="B7:B8"/>
    <mergeCell ref="F7:F8"/>
    <mergeCell ref="G7:G8"/>
    <mergeCell ref="H7:H8"/>
    <mergeCell ref="I7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2"/>
  <sheetViews>
    <sheetView topLeftCell="A6" workbookViewId="0">
      <selection activeCell="V32" sqref="V32"/>
    </sheetView>
  </sheetViews>
  <sheetFormatPr defaultRowHeight="15"/>
  <cols>
    <col min="1" max="1" width="2.42578125" customWidth="1"/>
    <col min="2" max="2" width="18.140625" customWidth="1"/>
    <col min="3" max="3" width="7.85546875" customWidth="1"/>
    <col min="4" max="5" width="5.5703125" customWidth="1"/>
    <col min="6" max="8" width="3.5703125" customWidth="1"/>
    <col min="9" max="10" width="5.5703125" customWidth="1"/>
    <col min="11" max="14" width="3.5703125" customWidth="1"/>
    <col min="15" max="16" width="5.5703125" customWidth="1"/>
    <col min="17" max="18" width="3.5703125" customWidth="1"/>
    <col min="19" max="20" width="5.5703125" customWidth="1"/>
    <col min="21" max="21" width="3.5703125" customWidth="1"/>
    <col min="22" max="24" width="5.5703125" customWidth="1"/>
    <col min="25" max="25" width="7.42578125" customWidth="1"/>
  </cols>
  <sheetData>
    <row r="1" spans="1:25">
      <c r="A1" s="118" t="s">
        <v>69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</row>
    <row r="2" spans="1:25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</row>
    <row r="3" spans="1:25">
      <c r="A3" s="119" t="s">
        <v>24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5">
      <c r="A4" s="118" t="s">
        <v>70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</row>
    <row r="5" spans="1:25">
      <c r="A5" s="3"/>
      <c r="B5" s="3" t="s">
        <v>0</v>
      </c>
      <c r="C5" s="9" t="s">
        <v>67</v>
      </c>
      <c r="D5" s="3"/>
      <c r="E5" s="1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86" t="s">
        <v>66</v>
      </c>
      <c r="T5" s="9"/>
      <c r="U5" s="87" t="s">
        <v>68</v>
      </c>
      <c r="V5" s="1"/>
      <c r="W5" s="1"/>
      <c r="X5" s="2"/>
      <c r="Y5" s="2"/>
    </row>
    <row r="6" spans="1:25" ht="15.75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>
      <c r="A7" s="114" t="s">
        <v>1</v>
      </c>
      <c r="B7" s="110" t="s">
        <v>2</v>
      </c>
      <c r="C7" s="77" t="s">
        <v>64</v>
      </c>
      <c r="D7" s="78" t="s">
        <v>63</v>
      </c>
      <c r="E7" s="71" t="s">
        <v>3</v>
      </c>
      <c r="F7" s="112" t="s">
        <v>47</v>
      </c>
      <c r="G7" s="116" t="s">
        <v>46</v>
      </c>
      <c r="H7" s="110" t="s">
        <v>48</v>
      </c>
      <c r="I7" s="105" t="s">
        <v>46</v>
      </c>
      <c r="J7" s="106"/>
      <c r="K7" s="112" t="s">
        <v>50</v>
      </c>
      <c r="L7" s="116" t="s">
        <v>49</v>
      </c>
      <c r="M7" s="116" t="s">
        <v>51</v>
      </c>
      <c r="N7" s="110" t="s">
        <v>52</v>
      </c>
      <c r="O7" s="105" t="s">
        <v>55</v>
      </c>
      <c r="P7" s="106"/>
      <c r="Q7" s="112" t="s">
        <v>53</v>
      </c>
      <c r="R7" s="110" t="s">
        <v>54</v>
      </c>
      <c r="S7" s="105" t="s">
        <v>56</v>
      </c>
      <c r="T7" s="106"/>
      <c r="U7" s="112" t="s">
        <v>57</v>
      </c>
      <c r="V7" s="110" t="s">
        <v>9</v>
      </c>
      <c r="W7" s="105" t="s">
        <v>6</v>
      </c>
      <c r="X7" s="106"/>
      <c r="Y7" s="107" t="s">
        <v>30</v>
      </c>
    </row>
    <row r="8" spans="1:25" ht="15.75" thickBot="1">
      <c r="A8" s="115"/>
      <c r="B8" s="111"/>
      <c r="C8" s="79" t="s">
        <v>65</v>
      </c>
      <c r="D8" s="80" t="s">
        <v>62</v>
      </c>
      <c r="E8" s="72" t="s">
        <v>7</v>
      </c>
      <c r="F8" s="113"/>
      <c r="G8" s="117"/>
      <c r="H8" s="111"/>
      <c r="I8" s="53" t="s">
        <v>8</v>
      </c>
      <c r="J8" s="63" t="s">
        <v>9</v>
      </c>
      <c r="K8" s="113"/>
      <c r="L8" s="117"/>
      <c r="M8" s="117"/>
      <c r="N8" s="111"/>
      <c r="O8" s="53" t="s">
        <v>8</v>
      </c>
      <c r="P8" s="63" t="s">
        <v>9</v>
      </c>
      <c r="Q8" s="113"/>
      <c r="R8" s="111"/>
      <c r="S8" s="53" t="s">
        <v>8</v>
      </c>
      <c r="T8" s="63" t="s">
        <v>9</v>
      </c>
      <c r="U8" s="113"/>
      <c r="V8" s="111"/>
      <c r="W8" s="53" t="s">
        <v>8</v>
      </c>
      <c r="X8" s="63" t="s">
        <v>9</v>
      </c>
      <c r="Y8" s="108"/>
    </row>
    <row r="9" spans="1:25" ht="15.75" thickBot="1">
      <c r="A9" s="48">
        <v>1</v>
      </c>
      <c r="B9" s="73" t="s">
        <v>19</v>
      </c>
      <c r="C9" s="88">
        <v>122</v>
      </c>
      <c r="D9" s="81">
        <v>0</v>
      </c>
      <c r="E9" s="82">
        <v>122</v>
      </c>
      <c r="F9" s="57">
        <v>33</v>
      </c>
      <c r="G9" s="46">
        <v>23</v>
      </c>
      <c r="H9" s="58">
        <v>44</v>
      </c>
      <c r="I9" s="54">
        <f>SUM(F9:H9)</f>
        <v>100</v>
      </c>
      <c r="J9" s="47">
        <f>(I9/E9)*100</f>
        <v>81.967213114754102</v>
      </c>
      <c r="K9" s="57">
        <v>18</v>
      </c>
      <c r="L9" s="46">
        <v>4</v>
      </c>
      <c r="M9" s="46">
        <v>0</v>
      </c>
      <c r="N9" s="58">
        <v>0</v>
      </c>
      <c r="O9" s="54">
        <f>SUM(K9:N9)</f>
        <v>22</v>
      </c>
      <c r="P9" s="47">
        <f>(O9/E9)*100</f>
        <v>18.032786885245901</v>
      </c>
      <c r="Q9" s="57">
        <v>0</v>
      </c>
      <c r="R9" s="58">
        <v>0</v>
      </c>
      <c r="S9" s="54">
        <f>SUM(Q9:R9)</f>
        <v>0</v>
      </c>
      <c r="T9" s="47">
        <f>(S9/E9)*100</f>
        <v>0</v>
      </c>
      <c r="U9" s="64">
        <f>(E9-W9)</f>
        <v>0</v>
      </c>
      <c r="V9" s="65">
        <f>(U9/E9)*100</f>
        <v>0</v>
      </c>
      <c r="W9" s="54">
        <f>(I9+O9+S9)</f>
        <v>122</v>
      </c>
      <c r="X9" s="47">
        <f>(W9/E9)*100</f>
        <v>100</v>
      </c>
      <c r="Y9" s="70">
        <f>((G9*1)+(H9*2)+(K9*3)+(L9*4)+(M9*5)+(N9*6)+(Q9*7)+(R9*8)+(U9*9))/E9</f>
        <v>1.4836065573770492</v>
      </c>
    </row>
    <row r="10" spans="1:25" ht="15.75" thickBot="1">
      <c r="A10" s="49">
        <v>2</v>
      </c>
      <c r="B10" s="74" t="s">
        <v>20</v>
      </c>
      <c r="C10" s="88">
        <v>122</v>
      </c>
      <c r="D10" s="81">
        <v>0</v>
      </c>
      <c r="E10" s="82">
        <v>122</v>
      </c>
      <c r="F10" s="59">
        <v>5</v>
      </c>
      <c r="G10" s="19">
        <v>19</v>
      </c>
      <c r="H10" s="60">
        <v>34</v>
      </c>
      <c r="I10" s="54">
        <f t="shared" ref="I10:I26" si="0">SUM(F10:H10)</f>
        <v>58</v>
      </c>
      <c r="J10" s="47">
        <f t="shared" ref="J10:J26" si="1">(I10/E10)*100</f>
        <v>47.540983606557376</v>
      </c>
      <c r="K10" s="59">
        <v>38</v>
      </c>
      <c r="L10" s="19">
        <v>17</v>
      </c>
      <c r="M10" s="19">
        <v>5</v>
      </c>
      <c r="N10" s="60">
        <v>2</v>
      </c>
      <c r="O10" s="54">
        <f t="shared" ref="O10:O26" si="2">SUM(K10:N10)</f>
        <v>62</v>
      </c>
      <c r="P10" s="47">
        <f t="shared" ref="P10:P26" si="3">(O10/E10)*100</f>
        <v>50.819672131147541</v>
      </c>
      <c r="Q10" s="59">
        <v>2</v>
      </c>
      <c r="R10" s="60">
        <v>0</v>
      </c>
      <c r="S10" s="54">
        <f t="shared" ref="S10:S26" si="4">SUM(Q10:R10)</f>
        <v>2</v>
      </c>
      <c r="T10" s="47">
        <f t="shared" ref="T10:T26" si="5">(S10/E10)*100</f>
        <v>1.639344262295082</v>
      </c>
      <c r="U10" s="64">
        <f t="shared" ref="U10:U26" si="6">(E10-W10)</f>
        <v>0</v>
      </c>
      <c r="V10" s="65">
        <f t="shared" ref="V10:V26" si="7">(U10/E10)*100</f>
        <v>0</v>
      </c>
      <c r="W10" s="54">
        <f t="shared" ref="W10:W26" si="8">(I10+O10+S10)</f>
        <v>122</v>
      </c>
      <c r="X10" s="47">
        <f t="shared" ref="X10:X26" si="9">(W10/E10)*100</f>
        <v>100</v>
      </c>
      <c r="Y10" s="70">
        <f t="shared" ref="Y10:Y25" si="10">((G10*1)+(H10*2)+(K10*3)+(L10*4)+(M10*5)+(N10*6)+(Q10*7)+(R10*8)+(U10*9))/E10</f>
        <v>2.622950819672131</v>
      </c>
    </row>
    <row r="11" spans="1:25" ht="15.75" thickBot="1">
      <c r="A11" s="49">
        <v>3</v>
      </c>
      <c r="B11" s="74" t="s">
        <v>10</v>
      </c>
      <c r="C11" s="88">
        <v>122</v>
      </c>
      <c r="D11" s="81">
        <v>0</v>
      </c>
      <c r="E11" s="82">
        <v>122</v>
      </c>
      <c r="F11" s="59">
        <v>22</v>
      </c>
      <c r="G11" s="19">
        <v>53</v>
      </c>
      <c r="H11" s="60">
        <v>30</v>
      </c>
      <c r="I11" s="54">
        <f t="shared" si="0"/>
        <v>105</v>
      </c>
      <c r="J11" s="47">
        <f t="shared" si="1"/>
        <v>86.065573770491795</v>
      </c>
      <c r="K11" s="59">
        <v>13</v>
      </c>
      <c r="L11" s="19">
        <v>4</v>
      </c>
      <c r="M11" s="19">
        <v>0</v>
      </c>
      <c r="N11" s="60">
        <v>0</v>
      </c>
      <c r="O11" s="54">
        <f t="shared" si="2"/>
        <v>17</v>
      </c>
      <c r="P11" s="47">
        <f t="shared" si="3"/>
        <v>13.934426229508196</v>
      </c>
      <c r="Q11" s="59">
        <v>0</v>
      </c>
      <c r="R11" s="60">
        <v>0</v>
      </c>
      <c r="S11" s="54">
        <f t="shared" si="4"/>
        <v>0</v>
      </c>
      <c r="T11" s="47">
        <f t="shared" si="5"/>
        <v>0</v>
      </c>
      <c r="U11" s="64">
        <f t="shared" si="6"/>
        <v>0</v>
      </c>
      <c r="V11" s="65">
        <f t="shared" si="7"/>
        <v>0</v>
      </c>
      <c r="W11" s="54">
        <f t="shared" si="8"/>
        <v>122</v>
      </c>
      <c r="X11" s="47">
        <f t="shared" si="9"/>
        <v>100</v>
      </c>
      <c r="Y11" s="70">
        <f t="shared" si="10"/>
        <v>1.3770491803278688</v>
      </c>
    </row>
    <row r="12" spans="1:25" ht="15.75" thickBot="1">
      <c r="A12" s="49">
        <v>4</v>
      </c>
      <c r="B12" s="74" t="s">
        <v>11</v>
      </c>
      <c r="C12" s="88">
        <v>122</v>
      </c>
      <c r="D12" s="81">
        <v>0</v>
      </c>
      <c r="E12" s="82">
        <v>122</v>
      </c>
      <c r="F12" s="59">
        <v>31</v>
      </c>
      <c r="G12" s="19">
        <v>63</v>
      </c>
      <c r="H12" s="60">
        <v>11</v>
      </c>
      <c r="I12" s="54">
        <f t="shared" si="0"/>
        <v>105</v>
      </c>
      <c r="J12" s="47">
        <f t="shared" si="1"/>
        <v>86.065573770491795</v>
      </c>
      <c r="K12" s="59">
        <v>9</v>
      </c>
      <c r="L12" s="19">
        <v>5</v>
      </c>
      <c r="M12" s="19">
        <v>0</v>
      </c>
      <c r="N12" s="60">
        <v>1</v>
      </c>
      <c r="O12" s="54">
        <f t="shared" si="2"/>
        <v>15</v>
      </c>
      <c r="P12" s="47">
        <f t="shared" si="3"/>
        <v>12.295081967213115</v>
      </c>
      <c r="Q12" s="59">
        <v>2</v>
      </c>
      <c r="R12" s="60">
        <v>0</v>
      </c>
      <c r="S12" s="54">
        <f t="shared" si="4"/>
        <v>2</v>
      </c>
      <c r="T12" s="47">
        <f t="shared" si="5"/>
        <v>1.639344262295082</v>
      </c>
      <c r="U12" s="64">
        <f t="shared" si="6"/>
        <v>0</v>
      </c>
      <c r="V12" s="65">
        <f t="shared" si="7"/>
        <v>0</v>
      </c>
      <c r="W12" s="54">
        <f t="shared" si="8"/>
        <v>122</v>
      </c>
      <c r="X12" s="47">
        <f t="shared" si="9"/>
        <v>100</v>
      </c>
      <c r="Y12" s="70">
        <f t="shared" si="10"/>
        <v>1.2459016393442623</v>
      </c>
    </row>
    <row r="13" spans="1:25" ht="15.75" thickBot="1">
      <c r="A13" s="49">
        <v>5</v>
      </c>
      <c r="B13" s="74" t="s">
        <v>12</v>
      </c>
      <c r="C13" s="88">
        <v>27</v>
      </c>
      <c r="D13" s="81">
        <v>0</v>
      </c>
      <c r="E13" s="83">
        <v>27</v>
      </c>
      <c r="F13" s="59">
        <v>4</v>
      </c>
      <c r="G13" s="19">
        <v>12</v>
      </c>
      <c r="H13" s="60">
        <v>7</v>
      </c>
      <c r="I13" s="54">
        <f t="shared" si="0"/>
        <v>23</v>
      </c>
      <c r="J13" s="47">
        <f t="shared" si="1"/>
        <v>85.18518518518519</v>
      </c>
      <c r="K13" s="59">
        <v>2</v>
      </c>
      <c r="L13" s="19">
        <v>2</v>
      </c>
      <c r="M13" s="19">
        <v>0</v>
      </c>
      <c r="N13" s="60">
        <v>0</v>
      </c>
      <c r="O13" s="54">
        <f t="shared" si="2"/>
        <v>4</v>
      </c>
      <c r="P13" s="47">
        <f t="shared" si="3"/>
        <v>14.814814814814813</v>
      </c>
      <c r="Q13" s="59">
        <v>0</v>
      </c>
      <c r="R13" s="60">
        <v>0</v>
      </c>
      <c r="S13" s="54">
        <f t="shared" si="4"/>
        <v>0</v>
      </c>
      <c r="T13" s="47">
        <f t="shared" si="5"/>
        <v>0</v>
      </c>
      <c r="U13" s="64">
        <f t="shared" si="6"/>
        <v>0</v>
      </c>
      <c r="V13" s="65">
        <f t="shared" si="7"/>
        <v>0</v>
      </c>
      <c r="W13" s="54">
        <f t="shared" si="8"/>
        <v>27</v>
      </c>
      <c r="X13" s="47">
        <f t="shared" si="9"/>
        <v>100</v>
      </c>
      <c r="Y13" s="70">
        <f t="shared" si="10"/>
        <v>1.4814814814814814</v>
      </c>
    </row>
    <row r="14" spans="1:25" ht="15.75" thickBot="1">
      <c r="A14" s="49">
        <v>6</v>
      </c>
      <c r="B14" s="74" t="s">
        <v>13</v>
      </c>
      <c r="C14" s="88">
        <v>122</v>
      </c>
      <c r="D14" s="81">
        <v>0</v>
      </c>
      <c r="E14" s="83">
        <v>122</v>
      </c>
      <c r="F14" s="59">
        <v>1</v>
      </c>
      <c r="G14" s="19">
        <v>4</v>
      </c>
      <c r="H14" s="60">
        <v>7</v>
      </c>
      <c r="I14" s="54">
        <f t="shared" si="0"/>
        <v>12</v>
      </c>
      <c r="J14" s="47">
        <f t="shared" si="1"/>
        <v>9.8360655737704921</v>
      </c>
      <c r="K14" s="59">
        <v>16</v>
      </c>
      <c r="L14" s="19">
        <v>23</v>
      </c>
      <c r="M14" s="19">
        <v>26</v>
      </c>
      <c r="N14" s="60">
        <v>21</v>
      </c>
      <c r="O14" s="54">
        <f t="shared" si="2"/>
        <v>86</v>
      </c>
      <c r="P14" s="47">
        <f t="shared" si="3"/>
        <v>70.491803278688522</v>
      </c>
      <c r="Q14" s="59">
        <v>16</v>
      </c>
      <c r="R14" s="60">
        <v>7</v>
      </c>
      <c r="S14" s="54">
        <f t="shared" si="4"/>
        <v>23</v>
      </c>
      <c r="T14" s="47">
        <f t="shared" si="5"/>
        <v>18.852459016393443</v>
      </c>
      <c r="U14" s="64">
        <f t="shared" si="6"/>
        <v>1</v>
      </c>
      <c r="V14" s="65">
        <f t="shared" si="7"/>
        <v>0.81967213114754101</v>
      </c>
      <c r="W14" s="54">
        <f t="shared" si="8"/>
        <v>121</v>
      </c>
      <c r="X14" s="47">
        <f t="shared" si="9"/>
        <v>99.180327868852459</v>
      </c>
      <c r="Y14" s="70">
        <f t="shared" si="10"/>
        <v>4.8442622950819674</v>
      </c>
    </row>
    <row r="15" spans="1:25" ht="15.75" thickBot="1">
      <c r="A15" s="49">
        <v>7</v>
      </c>
      <c r="B15" s="74" t="s">
        <v>21</v>
      </c>
      <c r="C15" s="88">
        <v>122</v>
      </c>
      <c r="D15" s="81">
        <v>0</v>
      </c>
      <c r="E15" s="83">
        <v>122</v>
      </c>
      <c r="F15" s="59">
        <v>12</v>
      </c>
      <c r="G15" s="19">
        <v>6</v>
      </c>
      <c r="H15" s="60">
        <v>11</v>
      </c>
      <c r="I15" s="54">
        <f t="shared" si="0"/>
        <v>29</v>
      </c>
      <c r="J15" s="47">
        <f t="shared" si="1"/>
        <v>23.770491803278688</v>
      </c>
      <c r="K15" s="59">
        <v>17</v>
      </c>
      <c r="L15" s="19">
        <v>17</v>
      </c>
      <c r="M15" s="19">
        <v>19</v>
      </c>
      <c r="N15" s="60">
        <v>16</v>
      </c>
      <c r="O15" s="54">
        <f t="shared" si="2"/>
        <v>69</v>
      </c>
      <c r="P15" s="47">
        <f t="shared" si="3"/>
        <v>56.557377049180324</v>
      </c>
      <c r="Q15" s="59">
        <v>10</v>
      </c>
      <c r="R15" s="60">
        <v>11</v>
      </c>
      <c r="S15" s="54">
        <f t="shared" si="4"/>
        <v>21</v>
      </c>
      <c r="T15" s="47">
        <f t="shared" si="5"/>
        <v>17.21311475409836</v>
      </c>
      <c r="U15" s="64">
        <f t="shared" si="6"/>
        <v>3</v>
      </c>
      <c r="V15" s="65">
        <f t="shared" si="7"/>
        <v>2.459016393442623</v>
      </c>
      <c r="W15" s="54">
        <f t="shared" si="8"/>
        <v>119</v>
      </c>
      <c r="X15" s="47">
        <f t="shared" si="9"/>
        <v>97.540983606557376</v>
      </c>
      <c r="Y15" s="70">
        <f t="shared" si="10"/>
        <v>4.2868852459016393</v>
      </c>
    </row>
    <row r="16" spans="1:25" ht="15.75" thickBot="1">
      <c r="A16" s="49">
        <v>8</v>
      </c>
      <c r="B16" s="74" t="s">
        <v>14</v>
      </c>
      <c r="C16" s="88">
        <v>27</v>
      </c>
      <c r="D16" s="81">
        <v>0</v>
      </c>
      <c r="E16" s="83">
        <v>27</v>
      </c>
      <c r="F16" s="59">
        <v>0</v>
      </c>
      <c r="G16" s="19">
        <v>12</v>
      </c>
      <c r="H16" s="60">
        <v>3</v>
      </c>
      <c r="I16" s="54">
        <f t="shared" si="0"/>
        <v>15</v>
      </c>
      <c r="J16" s="47">
        <f t="shared" si="1"/>
        <v>55.555555555555557</v>
      </c>
      <c r="K16" s="59">
        <v>3</v>
      </c>
      <c r="L16" s="19">
        <v>2</v>
      </c>
      <c r="M16" s="19">
        <v>2</v>
      </c>
      <c r="N16" s="60">
        <v>2</v>
      </c>
      <c r="O16" s="54">
        <f t="shared" si="2"/>
        <v>9</v>
      </c>
      <c r="P16" s="47">
        <f t="shared" si="3"/>
        <v>33.333333333333329</v>
      </c>
      <c r="Q16" s="59">
        <v>2</v>
      </c>
      <c r="R16" s="60">
        <v>1</v>
      </c>
      <c r="S16" s="54">
        <f t="shared" si="4"/>
        <v>3</v>
      </c>
      <c r="T16" s="47">
        <f t="shared" si="5"/>
        <v>11.111111111111111</v>
      </c>
      <c r="U16" s="64">
        <f t="shared" si="6"/>
        <v>0</v>
      </c>
      <c r="V16" s="65">
        <f t="shared" si="7"/>
        <v>0</v>
      </c>
      <c r="W16" s="54">
        <f t="shared" si="8"/>
        <v>27</v>
      </c>
      <c r="X16" s="47">
        <f t="shared" si="9"/>
        <v>100</v>
      </c>
      <c r="Y16" s="70">
        <f t="shared" si="10"/>
        <v>2.925925925925926</v>
      </c>
    </row>
    <row r="17" spans="1:26" ht="15.75" thickBot="1">
      <c r="A17" s="49">
        <v>9</v>
      </c>
      <c r="B17" s="74" t="s">
        <v>32</v>
      </c>
      <c r="C17" s="88">
        <v>27</v>
      </c>
      <c r="D17" s="81">
        <v>0</v>
      </c>
      <c r="E17" s="83">
        <v>27</v>
      </c>
      <c r="F17" s="59">
        <v>3</v>
      </c>
      <c r="G17" s="19">
        <v>5</v>
      </c>
      <c r="H17" s="60">
        <v>8</v>
      </c>
      <c r="I17" s="54">
        <f t="shared" si="0"/>
        <v>16</v>
      </c>
      <c r="J17" s="47">
        <f t="shared" si="1"/>
        <v>59.259259259259252</v>
      </c>
      <c r="K17" s="59">
        <v>5</v>
      </c>
      <c r="L17" s="19">
        <v>3</v>
      </c>
      <c r="M17" s="19">
        <v>2</v>
      </c>
      <c r="N17" s="60">
        <v>0</v>
      </c>
      <c r="O17" s="54">
        <f t="shared" si="2"/>
        <v>10</v>
      </c>
      <c r="P17" s="47">
        <f t="shared" si="3"/>
        <v>37.037037037037038</v>
      </c>
      <c r="Q17" s="59">
        <v>1</v>
      </c>
      <c r="R17" s="60">
        <v>0</v>
      </c>
      <c r="S17" s="54">
        <f t="shared" si="4"/>
        <v>1</v>
      </c>
      <c r="T17" s="47">
        <f t="shared" si="5"/>
        <v>3.7037037037037033</v>
      </c>
      <c r="U17" s="64">
        <f t="shared" si="6"/>
        <v>0</v>
      </c>
      <c r="V17" s="65">
        <f t="shared" si="7"/>
        <v>0</v>
      </c>
      <c r="W17" s="54">
        <f t="shared" si="8"/>
        <v>27</v>
      </c>
      <c r="X17" s="47">
        <f t="shared" si="9"/>
        <v>100</v>
      </c>
      <c r="Y17" s="70">
        <f t="shared" si="10"/>
        <v>2.4074074074074074</v>
      </c>
    </row>
    <row r="18" spans="1:26" ht="15.75" thickBot="1">
      <c r="A18" s="49">
        <v>10</v>
      </c>
      <c r="B18" s="74" t="s">
        <v>26</v>
      </c>
      <c r="C18" s="88">
        <v>0</v>
      </c>
      <c r="D18" s="81">
        <v>0</v>
      </c>
      <c r="E18" s="83">
        <v>0</v>
      </c>
      <c r="F18" s="59"/>
      <c r="G18" s="19"/>
      <c r="H18" s="60"/>
      <c r="I18" s="54">
        <f t="shared" si="0"/>
        <v>0</v>
      </c>
      <c r="J18" s="47" t="e">
        <f t="shared" si="1"/>
        <v>#DIV/0!</v>
      </c>
      <c r="K18" s="59"/>
      <c r="L18" s="19"/>
      <c r="M18" s="19"/>
      <c r="N18" s="60"/>
      <c r="O18" s="54">
        <f t="shared" si="2"/>
        <v>0</v>
      </c>
      <c r="P18" s="47" t="e">
        <f t="shared" si="3"/>
        <v>#DIV/0!</v>
      </c>
      <c r="Q18" s="59"/>
      <c r="R18" s="60"/>
      <c r="S18" s="54">
        <f t="shared" si="4"/>
        <v>0</v>
      </c>
      <c r="T18" s="47" t="e">
        <f t="shared" si="5"/>
        <v>#DIV/0!</v>
      </c>
      <c r="U18" s="64">
        <f t="shared" si="6"/>
        <v>0</v>
      </c>
      <c r="V18" s="65" t="e">
        <f t="shared" si="7"/>
        <v>#DIV/0!</v>
      </c>
      <c r="W18" s="54">
        <f t="shared" si="8"/>
        <v>0</v>
      </c>
      <c r="X18" s="47" t="e">
        <f t="shared" si="9"/>
        <v>#DIV/0!</v>
      </c>
      <c r="Y18" s="70" t="e">
        <f t="shared" si="10"/>
        <v>#DIV/0!</v>
      </c>
    </row>
    <row r="19" spans="1:26" ht="15.75" thickBot="1">
      <c r="A19" s="49">
        <v>11</v>
      </c>
      <c r="B19" s="74" t="s">
        <v>15</v>
      </c>
      <c r="C19" s="88">
        <v>95</v>
      </c>
      <c r="D19" s="81">
        <v>0</v>
      </c>
      <c r="E19" s="83">
        <v>95</v>
      </c>
      <c r="F19" s="59">
        <v>0</v>
      </c>
      <c r="G19" s="19">
        <v>3</v>
      </c>
      <c r="H19" s="60">
        <v>7</v>
      </c>
      <c r="I19" s="54">
        <f t="shared" si="0"/>
        <v>10</v>
      </c>
      <c r="J19" s="47">
        <f t="shared" si="1"/>
        <v>10.526315789473683</v>
      </c>
      <c r="K19" s="59">
        <v>10</v>
      </c>
      <c r="L19" s="19">
        <v>18</v>
      </c>
      <c r="M19" s="19">
        <v>26</v>
      </c>
      <c r="N19" s="60">
        <v>20</v>
      </c>
      <c r="O19" s="54">
        <f t="shared" si="2"/>
        <v>74</v>
      </c>
      <c r="P19" s="47">
        <f t="shared" si="3"/>
        <v>77.89473684210526</v>
      </c>
      <c r="Q19" s="59">
        <v>11</v>
      </c>
      <c r="R19" s="60">
        <v>0</v>
      </c>
      <c r="S19" s="54">
        <f t="shared" si="4"/>
        <v>11</v>
      </c>
      <c r="T19" s="47">
        <f t="shared" si="5"/>
        <v>11.578947368421053</v>
      </c>
      <c r="U19" s="64">
        <f t="shared" si="6"/>
        <v>0</v>
      </c>
      <c r="V19" s="65">
        <f t="shared" si="7"/>
        <v>0</v>
      </c>
      <c r="W19" s="54">
        <f t="shared" si="8"/>
        <v>95</v>
      </c>
      <c r="X19" s="47">
        <f t="shared" si="9"/>
        <v>100</v>
      </c>
      <c r="Y19" s="70">
        <f t="shared" si="10"/>
        <v>4.6947368421052635</v>
      </c>
    </row>
    <row r="20" spans="1:26" ht="15.75" thickBot="1">
      <c r="A20" s="49">
        <v>12</v>
      </c>
      <c r="B20" s="74" t="s">
        <v>16</v>
      </c>
      <c r="C20" s="88">
        <v>95</v>
      </c>
      <c r="D20" s="81">
        <v>0</v>
      </c>
      <c r="E20" s="83">
        <v>95</v>
      </c>
      <c r="F20" s="59">
        <v>1</v>
      </c>
      <c r="G20" s="19">
        <v>1</v>
      </c>
      <c r="H20" s="60">
        <v>5</v>
      </c>
      <c r="I20" s="54">
        <f t="shared" si="0"/>
        <v>7</v>
      </c>
      <c r="J20" s="47">
        <f t="shared" si="1"/>
        <v>7.3684210526315779</v>
      </c>
      <c r="K20" s="59">
        <v>9</v>
      </c>
      <c r="L20" s="19">
        <v>9</v>
      </c>
      <c r="M20" s="19">
        <v>20</v>
      </c>
      <c r="N20" s="60">
        <v>17</v>
      </c>
      <c r="O20" s="54">
        <f t="shared" si="2"/>
        <v>55</v>
      </c>
      <c r="P20" s="47">
        <f t="shared" si="3"/>
        <v>57.894736842105267</v>
      </c>
      <c r="Q20" s="59">
        <v>23</v>
      </c>
      <c r="R20" s="60">
        <v>9</v>
      </c>
      <c r="S20" s="54">
        <f t="shared" si="4"/>
        <v>32</v>
      </c>
      <c r="T20" s="47">
        <f t="shared" si="5"/>
        <v>33.684210526315788</v>
      </c>
      <c r="U20" s="64">
        <f t="shared" si="6"/>
        <v>1</v>
      </c>
      <c r="V20" s="65">
        <f t="shared" si="7"/>
        <v>1.0526315789473684</v>
      </c>
      <c r="W20" s="54">
        <f t="shared" si="8"/>
        <v>94</v>
      </c>
      <c r="X20" s="47">
        <f t="shared" si="9"/>
        <v>98.94736842105263</v>
      </c>
      <c r="Y20" s="70">
        <f t="shared" si="10"/>
        <v>5.4526315789473685</v>
      </c>
    </row>
    <row r="21" spans="1:26" ht="15.75" thickBot="1">
      <c r="A21" s="49">
        <v>13</v>
      </c>
      <c r="B21" s="74" t="s">
        <v>17</v>
      </c>
      <c r="C21" s="88">
        <v>57</v>
      </c>
      <c r="D21" s="81">
        <v>0</v>
      </c>
      <c r="E21" s="83">
        <v>57</v>
      </c>
      <c r="F21" s="59">
        <v>0</v>
      </c>
      <c r="G21" s="19">
        <v>2</v>
      </c>
      <c r="H21" s="60">
        <v>9</v>
      </c>
      <c r="I21" s="54">
        <f t="shared" si="0"/>
        <v>11</v>
      </c>
      <c r="J21" s="47">
        <f t="shared" si="1"/>
        <v>19.298245614035086</v>
      </c>
      <c r="K21" s="59">
        <v>14</v>
      </c>
      <c r="L21" s="19">
        <v>13</v>
      </c>
      <c r="M21" s="19">
        <v>15</v>
      </c>
      <c r="N21" s="60">
        <v>4</v>
      </c>
      <c r="O21" s="54">
        <f t="shared" si="2"/>
        <v>46</v>
      </c>
      <c r="P21" s="47">
        <f t="shared" si="3"/>
        <v>80.701754385964904</v>
      </c>
      <c r="Q21" s="59">
        <v>0</v>
      </c>
      <c r="R21" s="60">
        <v>0</v>
      </c>
      <c r="S21" s="54">
        <f t="shared" si="4"/>
        <v>0</v>
      </c>
      <c r="T21" s="47">
        <f t="shared" si="5"/>
        <v>0</v>
      </c>
      <c r="U21" s="64">
        <f t="shared" si="6"/>
        <v>0</v>
      </c>
      <c r="V21" s="65">
        <f t="shared" si="7"/>
        <v>0</v>
      </c>
      <c r="W21" s="54">
        <f t="shared" si="8"/>
        <v>57</v>
      </c>
      <c r="X21" s="47">
        <f t="shared" si="9"/>
        <v>100</v>
      </c>
      <c r="Y21" s="70">
        <f t="shared" si="10"/>
        <v>3.736842105263158</v>
      </c>
    </row>
    <row r="22" spans="1:26" ht="15.75" thickBot="1">
      <c r="A22" s="49">
        <v>14</v>
      </c>
      <c r="B22" s="74" t="s">
        <v>22</v>
      </c>
      <c r="C22" s="88">
        <v>122</v>
      </c>
      <c r="D22" s="81">
        <v>0</v>
      </c>
      <c r="E22" s="83">
        <v>122</v>
      </c>
      <c r="F22" s="59">
        <v>33</v>
      </c>
      <c r="G22" s="19">
        <v>29</v>
      </c>
      <c r="H22" s="60">
        <v>27</v>
      </c>
      <c r="I22" s="54">
        <f t="shared" si="0"/>
        <v>89</v>
      </c>
      <c r="J22" s="47">
        <f t="shared" si="1"/>
        <v>72.950819672131146</v>
      </c>
      <c r="K22" s="59">
        <v>23</v>
      </c>
      <c r="L22" s="19">
        <v>9</v>
      </c>
      <c r="M22" s="19">
        <v>1</v>
      </c>
      <c r="N22" s="60">
        <v>0</v>
      </c>
      <c r="O22" s="54">
        <f t="shared" si="2"/>
        <v>33</v>
      </c>
      <c r="P22" s="47">
        <f t="shared" si="3"/>
        <v>27.049180327868854</v>
      </c>
      <c r="Q22" s="59">
        <v>0</v>
      </c>
      <c r="R22" s="60">
        <v>0</v>
      </c>
      <c r="S22" s="54">
        <f t="shared" si="4"/>
        <v>0</v>
      </c>
      <c r="T22" s="47">
        <f t="shared" si="5"/>
        <v>0</v>
      </c>
      <c r="U22" s="64">
        <f t="shared" si="6"/>
        <v>0</v>
      </c>
      <c r="V22" s="65">
        <f t="shared" si="7"/>
        <v>0</v>
      </c>
      <c r="W22" s="54">
        <f t="shared" si="8"/>
        <v>122</v>
      </c>
      <c r="X22" s="47">
        <f t="shared" si="9"/>
        <v>100</v>
      </c>
      <c r="Y22" s="70">
        <f t="shared" si="10"/>
        <v>1.5819672131147542</v>
      </c>
    </row>
    <row r="23" spans="1:26" ht="15.75" thickBot="1">
      <c r="A23" s="49">
        <v>15</v>
      </c>
      <c r="B23" s="75" t="s">
        <v>23</v>
      </c>
      <c r="C23" s="88">
        <v>122</v>
      </c>
      <c r="D23" s="81">
        <v>0</v>
      </c>
      <c r="E23" s="83">
        <v>122</v>
      </c>
      <c r="F23" s="59">
        <v>5</v>
      </c>
      <c r="G23" s="19">
        <v>6</v>
      </c>
      <c r="H23" s="60">
        <v>21</v>
      </c>
      <c r="I23" s="54">
        <f t="shared" si="0"/>
        <v>32</v>
      </c>
      <c r="J23" s="47">
        <f t="shared" si="1"/>
        <v>26.229508196721312</v>
      </c>
      <c r="K23" s="59">
        <v>31</v>
      </c>
      <c r="L23" s="19">
        <v>37</v>
      </c>
      <c r="M23" s="19">
        <v>12</v>
      </c>
      <c r="N23" s="60">
        <v>9</v>
      </c>
      <c r="O23" s="54">
        <f t="shared" si="2"/>
        <v>89</v>
      </c>
      <c r="P23" s="47">
        <f t="shared" si="3"/>
        <v>72.950819672131146</v>
      </c>
      <c r="Q23" s="59">
        <v>1</v>
      </c>
      <c r="R23" s="60">
        <v>0</v>
      </c>
      <c r="S23" s="54">
        <f t="shared" si="4"/>
        <v>1</v>
      </c>
      <c r="T23" s="47">
        <f t="shared" si="5"/>
        <v>0.81967213114754101</v>
      </c>
      <c r="U23" s="64">
        <f t="shared" si="6"/>
        <v>0</v>
      </c>
      <c r="V23" s="65">
        <f t="shared" si="7"/>
        <v>0</v>
      </c>
      <c r="W23" s="54">
        <f t="shared" si="8"/>
        <v>122</v>
      </c>
      <c r="X23" s="47">
        <f t="shared" si="9"/>
        <v>100</v>
      </c>
      <c r="Y23" s="70">
        <f t="shared" si="10"/>
        <v>3.360655737704918</v>
      </c>
    </row>
    <row r="24" spans="1:26" ht="15.75" thickBot="1">
      <c r="A24" s="49">
        <v>16</v>
      </c>
      <c r="B24" s="90" t="s">
        <v>18</v>
      </c>
      <c r="C24" s="96">
        <v>0</v>
      </c>
      <c r="D24" s="97">
        <v>0</v>
      </c>
      <c r="E24" s="83">
        <v>0</v>
      </c>
      <c r="F24" s="59"/>
      <c r="G24" s="19"/>
      <c r="H24" s="60"/>
      <c r="I24" s="54">
        <f t="shared" si="0"/>
        <v>0</v>
      </c>
      <c r="J24" s="47" t="e">
        <f t="shared" si="1"/>
        <v>#DIV/0!</v>
      </c>
      <c r="K24" s="59"/>
      <c r="L24" s="19"/>
      <c r="M24" s="19"/>
      <c r="N24" s="60"/>
      <c r="O24" s="54">
        <f t="shared" si="2"/>
        <v>0</v>
      </c>
      <c r="P24" s="47" t="e">
        <f t="shared" si="3"/>
        <v>#DIV/0!</v>
      </c>
      <c r="Q24" s="59"/>
      <c r="R24" s="60"/>
      <c r="S24" s="54">
        <f t="shared" si="4"/>
        <v>0</v>
      </c>
      <c r="T24" s="47" t="e">
        <f t="shared" si="5"/>
        <v>#DIV/0!</v>
      </c>
      <c r="U24" s="64">
        <f t="shared" si="6"/>
        <v>0</v>
      </c>
      <c r="V24" s="65" t="e">
        <f t="shared" si="7"/>
        <v>#DIV/0!</v>
      </c>
      <c r="W24" s="54">
        <f t="shared" si="8"/>
        <v>0</v>
      </c>
      <c r="X24" s="47" t="e">
        <f t="shared" si="9"/>
        <v>#DIV/0!</v>
      </c>
      <c r="Y24" s="70" t="e">
        <f t="shared" si="10"/>
        <v>#DIV/0!</v>
      </c>
    </row>
    <row r="25" spans="1:26" ht="15.75" thickBot="1">
      <c r="A25" s="49">
        <v>17</v>
      </c>
      <c r="B25" s="74" t="s">
        <v>27</v>
      </c>
      <c r="C25" s="100">
        <v>23</v>
      </c>
      <c r="D25" s="101">
        <v>0</v>
      </c>
      <c r="E25" s="83">
        <v>23</v>
      </c>
      <c r="F25" s="59">
        <v>0</v>
      </c>
      <c r="G25" s="19">
        <v>4</v>
      </c>
      <c r="H25" s="60">
        <v>5</v>
      </c>
      <c r="I25" s="54">
        <f t="shared" si="0"/>
        <v>9</v>
      </c>
      <c r="J25" s="47">
        <f t="shared" si="1"/>
        <v>39.130434782608695</v>
      </c>
      <c r="K25" s="59">
        <v>6</v>
      </c>
      <c r="L25" s="19">
        <v>5</v>
      </c>
      <c r="M25" s="19">
        <v>1</v>
      </c>
      <c r="N25" s="60">
        <v>2</v>
      </c>
      <c r="O25" s="54">
        <f t="shared" si="2"/>
        <v>14</v>
      </c>
      <c r="P25" s="47">
        <f t="shared" si="3"/>
        <v>60.869565217391312</v>
      </c>
      <c r="Q25" s="59">
        <v>0</v>
      </c>
      <c r="R25" s="60">
        <v>0</v>
      </c>
      <c r="S25" s="54">
        <f t="shared" si="4"/>
        <v>0</v>
      </c>
      <c r="T25" s="47">
        <f t="shared" si="5"/>
        <v>0</v>
      </c>
      <c r="U25" s="64">
        <f t="shared" si="6"/>
        <v>0</v>
      </c>
      <c r="V25" s="65">
        <f t="shared" si="7"/>
        <v>0</v>
      </c>
      <c r="W25" s="54">
        <f t="shared" si="8"/>
        <v>23</v>
      </c>
      <c r="X25" s="47">
        <f t="shared" si="9"/>
        <v>100</v>
      </c>
      <c r="Y25" s="70">
        <f t="shared" si="10"/>
        <v>3</v>
      </c>
    </row>
    <row r="26" spans="1:26" ht="15.75" thickBot="1">
      <c r="A26" s="50">
        <v>18</v>
      </c>
      <c r="B26" s="76" t="s">
        <v>28</v>
      </c>
      <c r="C26" s="98">
        <v>15</v>
      </c>
      <c r="D26" s="99">
        <v>0</v>
      </c>
      <c r="E26" s="84">
        <v>15</v>
      </c>
      <c r="F26" s="61">
        <v>0</v>
      </c>
      <c r="G26" s="51">
        <v>0</v>
      </c>
      <c r="H26" s="62">
        <v>2</v>
      </c>
      <c r="I26" s="54">
        <f t="shared" si="0"/>
        <v>2</v>
      </c>
      <c r="J26" s="47">
        <f t="shared" si="1"/>
        <v>13.333333333333334</v>
      </c>
      <c r="K26" s="61">
        <v>7</v>
      </c>
      <c r="L26" s="51">
        <v>5</v>
      </c>
      <c r="M26" s="51">
        <v>0</v>
      </c>
      <c r="N26" s="62">
        <v>0</v>
      </c>
      <c r="O26" s="54">
        <f t="shared" si="2"/>
        <v>12</v>
      </c>
      <c r="P26" s="47">
        <f t="shared" si="3"/>
        <v>80</v>
      </c>
      <c r="Q26" s="61">
        <v>0</v>
      </c>
      <c r="R26" s="62">
        <v>1</v>
      </c>
      <c r="S26" s="54">
        <f t="shared" si="4"/>
        <v>1</v>
      </c>
      <c r="T26" s="47">
        <f t="shared" si="5"/>
        <v>6.666666666666667</v>
      </c>
      <c r="U26" s="64">
        <f t="shared" si="6"/>
        <v>0</v>
      </c>
      <c r="V26" s="65">
        <f t="shared" si="7"/>
        <v>0</v>
      </c>
      <c r="W26" s="54">
        <f t="shared" si="8"/>
        <v>15</v>
      </c>
      <c r="X26" s="47">
        <f t="shared" si="9"/>
        <v>100</v>
      </c>
      <c r="Y26" s="70">
        <f>((G26*1)+(H26*2)+(K26*3)+(L26*4)+(M26*5)+(N26*6)+(Q26*7)+(R26*8)+(U26*9))/E26</f>
        <v>3.5333333333333332</v>
      </c>
    </row>
    <row r="27" spans="1:26">
      <c r="A27" s="10"/>
      <c r="B27" s="11"/>
      <c r="C27" s="11"/>
      <c r="D27" s="24"/>
      <c r="E27" s="24"/>
      <c r="F27" s="24"/>
      <c r="G27" s="24"/>
      <c r="H27" s="24"/>
      <c r="I27" s="24"/>
      <c r="J27" s="25"/>
      <c r="K27" s="24"/>
      <c r="L27" s="24"/>
      <c r="M27" s="24"/>
      <c r="N27" s="24"/>
      <c r="O27" s="24"/>
      <c r="P27" s="25"/>
      <c r="Q27" s="24"/>
      <c r="R27" s="24"/>
      <c r="S27" s="24"/>
      <c r="T27" s="25"/>
      <c r="U27" s="24"/>
      <c r="V27" s="24"/>
      <c r="W27" s="24"/>
      <c r="X27" s="26"/>
      <c r="Y27" s="27"/>
    </row>
    <row r="28" spans="1:26">
      <c r="A28" s="1"/>
      <c r="B28" s="1"/>
      <c r="C28" s="85">
        <f t="shared" ref="C28:X28" si="11">SUM(C9:C26)</f>
        <v>1342</v>
      </c>
      <c r="D28" s="12">
        <f t="shared" si="11"/>
        <v>0</v>
      </c>
      <c r="E28" s="12">
        <f t="shared" si="11"/>
        <v>1342</v>
      </c>
      <c r="F28" s="12">
        <f t="shared" si="11"/>
        <v>150</v>
      </c>
      <c r="G28" s="12">
        <f t="shared" si="11"/>
        <v>242</v>
      </c>
      <c r="H28" s="12">
        <f t="shared" si="11"/>
        <v>231</v>
      </c>
      <c r="I28" s="12">
        <f t="shared" si="11"/>
        <v>623</v>
      </c>
      <c r="J28" s="12" t="e">
        <f t="shared" si="11"/>
        <v>#DIV/0!</v>
      </c>
      <c r="K28" s="12">
        <f t="shared" si="11"/>
        <v>221</v>
      </c>
      <c r="L28" s="12">
        <f t="shared" si="11"/>
        <v>173</v>
      </c>
      <c r="M28" s="12">
        <f t="shared" si="11"/>
        <v>129</v>
      </c>
      <c r="N28" s="12">
        <f t="shared" si="11"/>
        <v>94</v>
      </c>
      <c r="O28" s="12">
        <f t="shared" si="11"/>
        <v>617</v>
      </c>
      <c r="P28" s="12" t="e">
        <f t="shared" si="11"/>
        <v>#DIV/0!</v>
      </c>
      <c r="Q28" s="12">
        <f t="shared" si="11"/>
        <v>68</v>
      </c>
      <c r="R28" s="12">
        <f t="shared" si="11"/>
        <v>29</v>
      </c>
      <c r="S28" s="12">
        <f t="shared" si="11"/>
        <v>97</v>
      </c>
      <c r="T28" s="12" t="e">
        <f t="shared" si="11"/>
        <v>#DIV/0!</v>
      </c>
      <c r="U28" s="12">
        <f t="shared" si="11"/>
        <v>5</v>
      </c>
      <c r="V28" s="12" t="e">
        <f t="shared" si="11"/>
        <v>#DIV/0!</v>
      </c>
      <c r="W28" s="12">
        <f t="shared" si="11"/>
        <v>1337</v>
      </c>
      <c r="X28" s="12" t="e">
        <f t="shared" si="11"/>
        <v>#DIV/0!</v>
      </c>
      <c r="Y28" s="28"/>
    </row>
    <row r="29" spans="1:26">
      <c r="A29" s="6"/>
      <c r="B29" s="6"/>
      <c r="C29" s="14"/>
      <c r="D29" s="14"/>
      <c r="E29" s="14"/>
      <c r="F29" s="12">
        <f>(F28*0)</f>
        <v>0</v>
      </c>
      <c r="G29" s="12">
        <f>(G28*1)</f>
        <v>242</v>
      </c>
      <c r="H29" s="12">
        <f>(H28*2)</f>
        <v>462</v>
      </c>
      <c r="I29" s="15"/>
      <c r="J29" s="15"/>
      <c r="K29" s="12">
        <f>(K28*3)</f>
        <v>663</v>
      </c>
      <c r="L29" s="12">
        <f>(L28*4)</f>
        <v>692</v>
      </c>
      <c r="M29" s="12">
        <f>(M28*5)</f>
        <v>645</v>
      </c>
      <c r="N29" s="12">
        <f>(N28*6)</f>
        <v>564</v>
      </c>
      <c r="O29" s="15"/>
      <c r="P29" s="15"/>
      <c r="Q29" s="12">
        <f>(Q28*7)</f>
        <v>476</v>
      </c>
      <c r="R29" s="12">
        <f>(R28*8)</f>
        <v>232</v>
      </c>
      <c r="S29" s="15"/>
      <c r="T29" s="15"/>
      <c r="U29" s="12">
        <f>(U28*9)</f>
        <v>45</v>
      </c>
      <c r="V29" s="20"/>
      <c r="W29" s="14"/>
      <c r="X29" s="14"/>
      <c r="Y29" s="14"/>
      <c r="Z29" t="s">
        <v>46</v>
      </c>
    </row>
    <row r="30" spans="1:26">
      <c r="A30" s="6"/>
      <c r="B30" s="6"/>
      <c r="C30" s="6"/>
      <c r="D30" s="6"/>
      <c r="E30" s="14"/>
      <c r="F30" s="20"/>
      <c r="G30" s="20"/>
      <c r="H30" s="20"/>
      <c r="I30" s="21"/>
      <c r="J30" s="21"/>
      <c r="K30" s="20"/>
      <c r="L30" s="20"/>
      <c r="M30" s="20"/>
      <c r="N30" s="20"/>
      <c r="O30" s="21"/>
      <c r="P30" s="21"/>
      <c r="Q30" s="20"/>
      <c r="R30" s="20"/>
      <c r="S30" s="21"/>
      <c r="T30" s="21"/>
      <c r="U30" s="20"/>
      <c r="V30" s="20"/>
      <c r="W30" s="14"/>
      <c r="X30" s="14"/>
      <c r="Y30" s="14"/>
    </row>
    <row r="31" spans="1:26">
      <c r="A31" s="6"/>
      <c r="B31" s="6"/>
      <c r="C31" s="6"/>
      <c r="D31" s="6"/>
      <c r="E31" s="1"/>
      <c r="F31" s="102"/>
      <c r="G31" s="102"/>
      <c r="H31" s="29" t="s">
        <v>35</v>
      </c>
      <c r="I31" s="29" t="s">
        <v>36</v>
      </c>
      <c r="J31" s="29" t="s">
        <v>37</v>
      </c>
      <c r="K31" s="29" t="s">
        <v>38</v>
      </c>
      <c r="L31" s="29" t="s">
        <v>39</v>
      </c>
      <c r="M31" s="29" t="s">
        <v>40</v>
      </c>
      <c r="N31" s="29" t="s">
        <v>41</v>
      </c>
      <c r="O31" s="29" t="s">
        <v>42</v>
      </c>
      <c r="P31" s="29" t="s">
        <v>43</v>
      </c>
      <c r="Q31" s="29" t="s">
        <v>5</v>
      </c>
      <c r="R31" s="29" t="s">
        <v>4</v>
      </c>
      <c r="S31" s="29" t="s">
        <v>44</v>
      </c>
      <c r="T31" s="29" t="s">
        <v>45</v>
      </c>
      <c r="U31" s="16"/>
      <c r="V31" s="16"/>
      <c r="W31" s="14"/>
      <c r="X31" s="17" t="s">
        <v>31</v>
      </c>
      <c r="Y31" s="18">
        <f>(F29+G29+H29+K29+L29+M29+N29+Q29+R29+U29)/E28</f>
        <v>2.9962742175856931</v>
      </c>
    </row>
    <row r="32" spans="1:26">
      <c r="A32" s="6"/>
      <c r="B32" s="6"/>
      <c r="C32" s="6"/>
      <c r="D32" s="6"/>
      <c r="E32" s="1"/>
      <c r="F32" s="103"/>
      <c r="G32" s="103"/>
      <c r="H32" s="31">
        <v>3</v>
      </c>
      <c r="I32" s="31">
        <v>4</v>
      </c>
      <c r="J32" s="31">
        <v>7</v>
      </c>
      <c r="K32" s="31">
        <v>8</v>
      </c>
      <c r="L32" s="31">
        <v>9</v>
      </c>
      <c r="M32" s="31">
        <v>11</v>
      </c>
      <c r="N32" s="31">
        <v>26</v>
      </c>
      <c r="O32" s="31">
        <v>19</v>
      </c>
      <c r="P32" s="31">
        <v>23</v>
      </c>
      <c r="Q32" s="31">
        <v>9</v>
      </c>
      <c r="R32" s="31">
        <v>3</v>
      </c>
      <c r="S32" s="31">
        <v>0</v>
      </c>
      <c r="T32" s="30">
        <f>SUM(H32:S32)</f>
        <v>122</v>
      </c>
      <c r="U32" s="14"/>
      <c r="V32" s="14"/>
      <c r="W32" s="109" t="s">
        <v>29</v>
      </c>
      <c r="X32" s="109"/>
      <c r="Y32" s="22">
        <v>100</v>
      </c>
    </row>
  </sheetData>
  <mergeCells count="23">
    <mergeCell ref="A7:A8"/>
    <mergeCell ref="B7:B8"/>
    <mergeCell ref="F7:F8"/>
    <mergeCell ref="G7:G8"/>
    <mergeCell ref="A1:Y1"/>
    <mergeCell ref="A2:Y2"/>
    <mergeCell ref="A3:Y3"/>
    <mergeCell ref="A4:Y4"/>
    <mergeCell ref="M7:M8"/>
    <mergeCell ref="N7:N8"/>
    <mergeCell ref="O7:P7"/>
    <mergeCell ref="Q7:Q8"/>
    <mergeCell ref="H7:H8"/>
    <mergeCell ref="I7:J7"/>
    <mergeCell ref="K7:K8"/>
    <mergeCell ref="L7:L8"/>
    <mergeCell ref="W7:X7"/>
    <mergeCell ref="Y7:Y8"/>
    <mergeCell ref="W32:X32"/>
    <mergeCell ref="R7:R8"/>
    <mergeCell ref="S7:T7"/>
    <mergeCell ref="U7:U8"/>
    <mergeCell ref="V7:V8"/>
  </mergeCells>
  <phoneticPr fontId="9" type="noConversion"/>
  <pageMargins left="0.64" right="0.45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K24"/>
  <sheetViews>
    <sheetView workbookViewId="0">
      <selection activeCell="I27" sqref="I27"/>
    </sheetView>
  </sheetViews>
  <sheetFormatPr defaultRowHeight="15"/>
  <cols>
    <col min="1" max="1" width="6.85546875" customWidth="1"/>
    <col min="2" max="2" width="4.85546875" customWidth="1"/>
    <col min="3" max="3" width="18" customWidth="1"/>
    <col min="4" max="4" width="5.7109375" style="43" customWidth="1"/>
    <col min="5" max="5" width="7.28515625" customWidth="1"/>
    <col min="6" max="6" width="5.85546875" customWidth="1"/>
    <col min="7" max="7" width="21.85546875" customWidth="1"/>
    <col min="8" max="8" width="6.7109375" customWidth="1"/>
    <col min="9" max="9" width="7.140625" customWidth="1"/>
    <col min="10" max="10" width="6.5703125" customWidth="1"/>
    <col min="11" max="11" width="21.5703125" customWidth="1"/>
  </cols>
  <sheetData>
    <row r="3" spans="1:11" s="34" customFormat="1">
      <c r="B3" s="35" t="s">
        <v>58</v>
      </c>
      <c r="D3" s="41"/>
      <c r="F3" s="35" t="s">
        <v>59</v>
      </c>
      <c r="J3" s="35" t="s">
        <v>60</v>
      </c>
    </row>
    <row r="5" spans="1:11">
      <c r="B5" s="121" t="s">
        <v>1</v>
      </c>
      <c r="C5" s="122" t="s">
        <v>2</v>
      </c>
      <c r="D5" s="42"/>
      <c r="F5" s="121" t="s">
        <v>1</v>
      </c>
      <c r="G5" s="122" t="s">
        <v>2</v>
      </c>
      <c r="H5" s="39"/>
      <c r="J5" s="121" t="s">
        <v>1</v>
      </c>
      <c r="K5" s="122" t="s">
        <v>2</v>
      </c>
    </row>
    <row r="6" spans="1:11">
      <c r="B6" s="121"/>
      <c r="C6" s="123"/>
      <c r="D6" s="42"/>
      <c r="F6" s="121"/>
      <c r="G6" s="123"/>
      <c r="H6" s="39"/>
      <c r="J6" s="121"/>
      <c r="K6" s="123"/>
    </row>
    <row r="7" spans="1:11">
      <c r="A7" s="91">
        <v>1</v>
      </c>
      <c r="B7" s="4">
        <v>1</v>
      </c>
      <c r="C7" s="36" t="s">
        <v>19</v>
      </c>
      <c r="D7" s="38"/>
      <c r="E7" s="40">
        <v>1</v>
      </c>
      <c r="F7" s="4">
        <v>1</v>
      </c>
      <c r="G7" s="36" t="s">
        <v>19</v>
      </c>
      <c r="H7" s="38"/>
      <c r="I7" s="40">
        <v>1</v>
      </c>
      <c r="J7" s="4">
        <v>1</v>
      </c>
      <c r="K7" s="36" t="s">
        <v>19</v>
      </c>
    </row>
    <row r="8" spans="1:11">
      <c r="A8" s="91">
        <v>2</v>
      </c>
      <c r="B8" s="4">
        <v>2</v>
      </c>
      <c r="C8" s="36" t="s">
        <v>20</v>
      </c>
      <c r="D8" s="38"/>
      <c r="E8" s="40">
        <v>2</v>
      </c>
      <c r="F8" s="4">
        <v>2</v>
      </c>
      <c r="G8" s="36" t="s">
        <v>20</v>
      </c>
      <c r="H8" s="38"/>
      <c r="I8" s="40">
        <v>2</v>
      </c>
      <c r="J8" s="4">
        <v>2</v>
      </c>
      <c r="K8" s="36" t="s">
        <v>20</v>
      </c>
    </row>
    <row r="9" spans="1:11">
      <c r="A9" s="91">
        <v>3</v>
      </c>
      <c r="B9" s="4">
        <v>3</v>
      </c>
      <c r="C9" s="36" t="s">
        <v>10</v>
      </c>
      <c r="D9" s="38"/>
      <c r="E9" s="40">
        <v>3</v>
      </c>
      <c r="F9" s="4">
        <v>3</v>
      </c>
      <c r="G9" s="36" t="s">
        <v>10</v>
      </c>
      <c r="H9" s="38"/>
      <c r="I9" s="40">
        <v>3</v>
      </c>
      <c r="J9" s="4">
        <v>3</v>
      </c>
      <c r="K9" s="36" t="s">
        <v>10</v>
      </c>
    </row>
    <row r="10" spans="1:11">
      <c r="A10" s="91">
        <v>4</v>
      </c>
      <c r="B10" s="4">
        <v>4</v>
      </c>
      <c r="C10" s="36" t="s">
        <v>11</v>
      </c>
      <c r="D10" s="38"/>
      <c r="E10" s="40">
        <v>4</v>
      </c>
      <c r="F10" s="4">
        <v>4</v>
      </c>
      <c r="G10" s="36" t="s">
        <v>11</v>
      </c>
      <c r="H10" s="38"/>
      <c r="I10" s="40">
        <v>4</v>
      </c>
      <c r="J10" s="4">
        <v>4</v>
      </c>
      <c r="K10" s="36" t="s">
        <v>11</v>
      </c>
    </row>
    <row r="11" spans="1:11">
      <c r="A11" s="92"/>
      <c r="B11" s="4">
        <v>5</v>
      </c>
      <c r="C11" s="8" t="s">
        <v>12</v>
      </c>
      <c r="D11" s="37"/>
      <c r="E11" s="44">
        <v>5</v>
      </c>
      <c r="F11" s="4">
        <v>5</v>
      </c>
      <c r="G11" s="32" t="s">
        <v>12</v>
      </c>
      <c r="H11" s="38"/>
      <c r="I11" s="44"/>
      <c r="J11" s="4">
        <v>5</v>
      </c>
      <c r="K11" s="8" t="s">
        <v>12</v>
      </c>
    </row>
    <row r="12" spans="1:11">
      <c r="A12" s="93">
        <v>5</v>
      </c>
      <c r="B12" s="4">
        <v>6</v>
      </c>
      <c r="C12" s="89" t="s">
        <v>13</v>
      </c>
      <c r="D12" s="37"/>
      <c r="E12" s="44">
        <v>6</v>
      </c>
      <c r="F12" s="4">
        <v>6</v>
      </c>
      <c r="G12" s="89" t="s">
        <v>13</v>
      </c>
      <c r="H12" s="37"/>
      <c r="I12" s="44">
        <v>5</v>
      </c>
      <c r="J12" s="4">
        <v>6</v>
      </c>
      <c r="K12" s="89" t="s">
        <v>13</v>
      </c>
    </row>
    <row r="13" spans="1:11">
      <c r="A13" s="93">
        <v>6</v>
      </c>
      <c r="B13" s="4">
        <v>7</v>
      </c>
      <c r="C13" s="32" t="s">
        <v>21</v>
      </c>
      <c r="D13" s="37"/>
      <c r="F13" s="4">
        <v>7</v>
      </c>
      <c r="G13" s="7" t="s">
        <v>21</v>
      </c>
      <c r="H13" s="37"/>
      <c r="I13" s="44">
        <v>6</v>
      </c>
      <c r="J13" s="4">
        <v>7</v>
      </c>
      <c r="K13" s="32" t="s">
        <v>21</v>
      </c>
    </row>
    <row r="14" spans="1:11">
      <c r="A14" s="92"/>
      <c r="B14" s="4">
        <v>8</v>
      </c>
      <c r="C14" s="7" t="s">
        <v>14</v>
      </c>
      <c r="D14" s="37"/>
      <c r="E14" s="44">
        <v>7</v>
      </c>
      <c r="F14" s="4">
        <v>8</v>
      </c>
      <c r="G14" s="32" t="s">
        <v>14</v>
      </c>
      <c r="H14" s="37"/>
      <c r="J14" s="4">
        <v>8</v>
      </c>
      <c r="K14" s="7" t="s">
        <v>14</v>
      </c>
    </row>
    <row r="15" spans="1:11">
      <c r="A15" s="92"/>
      <c r="B15" s="4">
        <v>9</v>
      </c>
      <c r="C15" s="7" t="s">
        <v>32</v>
      </c>
      <c r="D15" s="37"/>
      <c r="E15" s="124">
        <v>8</v>
      </c>
      <c r="F15" s="4">
        <v>9</v>
      </c>
      <c r="G15" s="32" t="s">
        <v>32</v>
      </c>
      <c r="H15" s="37"/>
      <c r="J15" s="4">
        <v>9</v>
      </c>
      <c r="K15" s="7" t="s">
        <v>32</v>
      </c>
    </row>
    <row r="16" spans="1:11">
      <c r="A16" s="92"/>
      <c r="B16" s="4">
        <v>10</v>
      </c>
      <c r="C16" s="7" t="s">
        <v>26</v>
      </c>
      <c r="D16" s="37"/>
      <c r="E16" s="124"/>
      <c r="F16" s="4">
        <v>10</v>
      </c>
      <c r="G16" s="32" t="s">
        <v>26</v>
      </c>
      <c r="H16" s="37"/>
      <c r="J16" s="4">
        <v>10</v>
      </c>
      <c r="K16" s="7" t="s">
        <v>26</v>
      </c>
    </row>
    <row r="17" spans="1:11">
      <c r="A17" s="94">
        <v>7</v>
      </c>
      <c r="B17" s="4">
        <v>11</v>
      </c>
      <c r="C17" s="32" t="s">
        <v>15</v>
      </c>
      <c r="D17" s="37"/>
      <c r="F17" s="4">
        <v>11</v>
      </c>
      <c r="G17" s="7" t="s">
        <v>15</v>
      </c>
      <c r="H17" s="37"/>
      <c r="I17" s="45">
        <v>7</v>
      </c>
      <c r="J17" s="4">
        <v>11</v>
      </c>
      <c r="K17" s="32" t="s">
        <v>15</v>
      </c>
    </row>
    <row r="18" spans="1:11">
      <c r="A18" s="94">
        <v>8</v>
      </c>
      <c r="B18" s="4">
        <v>12</v>
      </c>
      <c r="C18" s="32" t="s">
        <v>16</v>
      </c>
      <c r="D18" s="37"/>
      <c r="F18" s="4">
        <v>12</v>
      </c>
      <c r="G18" s="7" t="s">
        <v>16</v>
      </c>
      <c r="H18" s="37"/>
      <c r="I18" s="45">
        <v>8</v>
      </c>
      <c r="J18" s="4">
        <v>12</v>
      </c>
      <c r="K18" s="32" t="s">
        <v>16</v>
      </c>
    </row>
    <row r="19" spans="1:11">
      <c r="A19" s="94">
        <v>9</v>
      </c>
      <c r="B19" s="5">
        <v>13</v>
      </c>
      <c r="C19" s="32" t="s">
        <v>17</v>
      </c>
      <c r="D19" s="37"/>
      <c r="F19" s="5">
        <v>13</v>
      </c>
      <c r="G19" s="7" t="s">
        <v>17</v>
      </c>
      <c r="H19" s="37"/>
      <c r="I19" s="45"/>
      <c r="J19" s="5">
        <v>13</v>
      </c>
      <c r="K19" s="7" t="s">
        <v>17</v>
      </c>
    </row>
    <row r="20" spans="1:11">
      <c r="A20" s="95">
        <v>10</v>
      </c>
      <c r="B20" s="4">
        <v>14</v>
      </c>
      <c r="C20" s="32" t="s">
        <v>22</v>
      </c>
      <c r="D20" s="37"/>
      <c r="E20" s="45">
        <v>9</v>
      </c>
      <c r="F20" s="4">
        <v>14</v>
      </c>
      <c r="G20" s="32" t="s">
        <v>22</v>
      </c>
      <c r="H20" s="37"/>
      <c r="I20" s="45">
        <v>9</v>
      </c>
      <c r="J20" s="4">
        <v>14</v>
      </c>
      <c r="K20" s="32" t="s">
        <v>22</v>
      </c>
    </row>
    <row r="21" spans="1:11">
      <c r="A21" s="95">
        <v>11</v>
      </c>
      <c r="B21" s="4">
        <v>15</v>
      </c>
      <c r="C21" s="33" t="s">
        <v>23</v>
      </c>
      <c r="D21" s="37"/>
      <c r="E21" s="45">
        <v>10</v>
      </c>
      <c r="F21" s="4">
        <v>15</v>
      </c>
      <c r="G21" s="33" t="s">
        <v>23</v>
      </c>
      <c r="H21" s="37"/>
      <c r="I21" s="45">
        <v>10</v>
      </c>
      <c r="J21" s="4">
        <v>15</v>
      </c>
      <c r="K21" s="33" t="s">
        <v>23</v>
      </c>
    </row>
    <row r="22" spans="1:11">
      <c r="B22" s="4">
        <v>16</v>
      </c>
      <c r="C22" s="7" t="s">
        <v>18</v>
      </c>
      <c r="D22" s="37"/>
      <c r="F22" s="4">
        <v>16</v>
      </c>
      <c r="G22" s="7" t="s">
        <v>18</v>
      </c>
      <c r="H22" s="37"/>
      <c r="I22" s="45"/>
      <c r="J22" s="4">
        <v>16</v>
      </c>
      <c r="K22" s="7" t="s">
        <v>18</v>
      </c>
    </row>
    <row r="23" spans="1:11">
      <c r="B23" s="4">
        <v>17</v>
      </c>
      <c r="C23" s="7" t="s">
        <v>27</v>
      </c>
      <c r="D23" s="37"/>
      <c r="F23" s="4">
        <v>17</v>
      </c>
      <c r="G23" s="7" t="s">
        <v>27</v>
      </c>
      <c r="H23" s="37"/>
      <c r="I23" s="120">
        <v>11</v>
      </c>
      <c r="J23" s="4">
        <v>17</v>
      </c>
      <c r="K23" s="32" t="s">
        <v>27</v>
      </c>
    </row>
    <row r="24" spans="1:11">
      <c r="B24" s="4">
        <v>18</v>
      </c>
      <c r="C24" s="8" t="s">
        <v>28</v>
      </c>
      <c r="D24" s="37"/>
      <c r="F24" s="4">
        <v>18</v>
      </c>
      <c r="G24" s="8" t="s">
        <v>28</v>
      </c>
      <c r="H24" s="37"/>
      <c r="I24" s="120"/>
      <c r="J24" s="4">
        <v>18</v>
      </c>
      <c r="K24" s="32" t="s">
        <v>28</v>
      </c>
    </row>
  </sheetData>
  <mergeCells count="8">
    <mergeCell ref="I23:I24"/>
    <mergeCell ref="J5:J6"/>
    <mergeCell ref="K5:K6"/>
    <mergeCell ref="E15:E16"/>
    <mergeCell ref="B5:B6"/>
    <mergeCell ref="C5:C6"/>
    <mergeCell ref="F5:F6"/>
    <mergeCell ref="G5:G6"/>
  </mergeCells>
  <phoneticPr fontId="9" type="noConversion"/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Z35"/>
  <sheetViews>
    <sheetView topLeftCell="A34" zoomScaleSheetLayoutView="100" workbookViewId="0">
      <selection sqref="A1:XFD1048576"/>
    </sheetView>
  </sheetViews>
  <sheetFormatPr defaultRowHeight="15"/>
  <cols>
    <col min="1" max="1" width="1.85546875" style="1" customWidth="1"/>
    <col min="2" max="2" width="4.28515625" style="1" customWidth="1"/>
    <col min="3" max="3" width="17.7109375" style="1" customWidth="1"/>
    <col min="4" max="4" width="7.140625" style="1" customWidth="1"/>
    <col min="5" max="5" width="8.140625" style="1" customWidth="1"/>
    <col min="6" max="6" width="6.140625" style="1" customWidth="1"/>
    <col min="7" max="27" width="5.42578125" style="1" customWidth="1"/>
    <col min="28" max="16384" width="9.140625" style="1"/>
  </cols>
  <sheetData>
    <row r="1" spans="2:26">
      <c r="B1" s="118" t="s">
        <v>69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</row>
    <row r="2" spans="2:26">
      <c r="B2" s="118" t="s">
        <v>25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</row>
    <row r="3" spans="2:26">
      <c r="B3" s="119" t="s">
        <v>24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</row>
    <row r="4" spans="2:26">
      <c r="B4" s="118" t="s">
        <v>61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</row>
    <row r="5" spans="2:26">
      <c r="B5" s="3"/>
      <c r="C5" s="3" t="s">
        <v>0</v>
      </c>
      <c r="D5" s="9" t="s">
        <v>67</v>
      </c>
      <c r="E5" s="3"/>
      <c r="G5" s="2"/>
      <c r="H5" s="2"/>
      <c r="I5" s="2"/>
      <c r="J5" s="2"/>
      <c r="K5" s="2"/>
      <c r="L5" s="2"/>
      <c r="M5" s="2"/>
      <c r="T5" s="86" t="s">
        <v>66</v>
      </c>
      <c r="U5" s="9"/>
      <c r="V5" s="87" t="s">
        <v>68</v>
      </c>
      <c r="Y5" s="2"/>
      <c r="Z5" s="2"/>
    </row>
    <row r="6" spans="2:26" ht="15.75" thickBo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2:26">
      <c r="B7" s="114" t="s">
        <v>1</v>
      </c>
      <c r="C7" s="110" t="s">
        <v>2</v>
      </c>
      <c r="D7" s="77" t="s">
        <v>64</v>
      </c>
      <c r="E7" s="78" t="s">
        <v>63</v>
      </c>
      <c r="F7" s="71" t="s">
        <v>3</v>
      </c>
      <c r="G7" s="112" t="s">
        <v>47</v>
      </c>
      <c r="H7" s="116" t="s">
        <v>46</v>
      </c>
      <c r="I7" s="110" t="s">
        <v>48</v>
      </c>
      <c r="J7" s="105" t="s">
        <v>46</v>
      </c>
      <c r="K7" s="106"/>
      <c r="L7" s="112" t="s">
        <v>50</v>
      </c>
      <c r="M7" s="116" t="s">
        <v>49</v>
      </c>
      <c r="N7" s="116" t="s">
        <v>51</v>
      </c>
      <c r="O7" s="110" t="s">
        <v>52</v>
      </c>
      <c r="P7" s="105" t="s">
        <v>55</v>
      </c>
      <c r="Q7" s="106"/>
      <c r="R7" s="112" t="s">
        <v>53</v>
      </c>
      <c r="S7" s="110" t="s">
        <v>54</v>
      </c>
      <c r="T7" s="105" t="s">
        <v>56</v>
      </c>
      <c r="U7" s="106"/>
      <c r="V7" s="112" t="s">
        <v>57</v>
      </c>
      <c r="W7" s="110" t="s">
        <v>9</v>
      </c>
      <c r="X7" s="105" t="s">
        <v>6</v>
      </c>
      <c r="Y7" s="106"/>
      <c r="Z7" s="107" t="s">
        <v>30</v>
      </c>
    </row>
    <row r="8" spans="2:26" ht="15.75" thickBot="1">
      <c r="B8" s="115"/>
      <c r="C8" s="111"/>
      <c r="D8" s="79" t="s">
        <v>65</v>
      </c>
      <c r="E8" s="80" t="s">
        <v>62</v>
      </c>
      <c r="F8" s="72" t="s">
        <v>7</v>
      </c>
      <c r="G8" s="113"/>
      <c r="H8" s="117"/>
      <c r="I8" s="111"/>
      <c r="J8" s="53" t="s">
        <v>8</v>
      </c>
      <c r="K8" s="63" t="s">
        <v>9</v>
      </c>
      <c r="L8" s="113"/>
      <c r="M8" s="117"/>
      <c r="N8" s="117"/>
      <c r="O8" s="111"/>
      <c r="P8" s="53" t="s">
        <v>8</v>
      </c>
      <c r="Q8" s="63" t="s">
        <v>9</v>
      </c>
      <c r="R8" s="113"/>
      <c r="S8" s="111"/>
      <c r="T8" s="53" t="s">
        <v>8</v>
      </c>
      <c r="U8" s="63" t="s">
        <v>9</v>
      </c>
      <c r="V8" s="113"/>
      <c r="W8" s="111"/>
      <c r="X8" s="53" t="s">
        <v>8</v>
      </c>
      <c r="Y8" s="63" t="s">
        <v>9</v>
      </c>
      <c r="Z8" s="108"/>
    </row>
    <row r="9" spans="2:26" ht="15.75" thickBot="1">
      <c r="B9" s="48">
        <v>1</v>
      </c>
      <c r="C9" s="73" t="s">
        <v>19</v>
      </c>
      <c r="D9" s="88">
        <v>122</v>
      </c>
      <c r="E9" s="81">
        <v>0</v>
      </c>
      <c r="F9" s="82">
        <f>SUM(D9-E9)</f>
        <v>122</v>
      </c>
      <c r="G9" s="57"/>
      <c r="H9" s="46"/>
      <c r="I9" s="58"/>
      <c r="J9" s="54">
        <f t="shared" ref="J9:J26" si="0">SUM(G9:I9)</f>
        <v>0</v>
      </c>
      <c r="K9" s="47">
        <f t="shared" ref="K9:K26" si="1">(J9/F9)*100</f>
        <v>0</v>
      </c>
      <c r="L9" s="57"/>
      <c r="M9" s="46"/>
      <c r="N9" s="46"/>
      <c r="O9" s="58"/>
      <c r="P9" s="54">
        <f t="shared" ref="P9:P26" si="2">SUM(L9:O9)</f>
        <v>0</v>
      </c>
      <c r="Q9" s="47">
        <f t="shared" ref="Q9:Q26" si="3">(P9/F9)*100</f>
        <v>0</v>
      </c>
      <c r="R9" s="57"/>
      <c r="S9" s="58"/>
      <c r="T9" s="54">
        <f t="shared" ref="T9:T26" si="4">SUM(R9:S9)</f>
        <v>0</v>
      </c>
      <c r="U9" s="47">
        <f t="shared" ref="U9:U26" si="5">(T9/F9)*100</f>
        <v>0</v>
      </c>
      <c r="V9" s="64">
        <f t="shared" ref="V9:V26" si="6">SUM(F9-J9-P9-T9)</f>
        <v>122</v>
      </c>
      <c r="W9" s="65">
        <f t="shared" ref="W9:W26" si="7">SUM(V9/F9)*100</f>
        <v>100</v>
      </c>
      <c r="X9" s="54">
        <f t="shared" ref="X9:X26" si="8">SUM(J9,P9,T9)</f>
        <v>0</v>
      </c>
      <c r="Y9" s="47">
        <f t="shared" ref="Y9:Y26" si="9">(X9/F9)*100</f>
        <v>0</v>
      </c>
      <c r="Z9" s="70">
        <f>SUM(G9*1,H9*2,I9*3,L9*4,M9*5,N9*6,O9*7,R9*8,S9*9,V9*10)/F9</f>
        <v>10</v>
      </c>
    </row>
    <row r="10" spans="2:26" ht="15.75" thickBot="1">
      <c r="B10" s="49">
        <v>2</v>
      </c>
      <c r="C10" s="74" t="s">
        <v>20</v>
      </c>
      <c r="D10" s="88">
        <v>122</v>
      </c>
      <c r="E10" s="81">
        <v>0</v>
      </c>
      <c r="F10" s="83">
        <f t="shared" ref="F10:F26" si="10">SUM(D10-E10)</f>
        <v>122</v>
      </c>
      <c r="G10" s="59"/>
      <c r="H10" s="19"/>
      <c r="I10" s="60"/>
      <c r="J10" s="55">
        <f t="shared" si="0"/>
        <v>0</v>
      </c>
      <c r="K10" s="23">
        <f t="shared" si="1"/>
        <v>0</v>
      </c>
      <c r="L10" s="59"/>
      <c r="M10" s="19"/>
      <c r="N10" s="19"/>
      <c r="O10" s="60"/>
      <c r="P10" s="55">
        <f t="shared" si="2"/>
        <v>0</v>
      </c>
      <c r="Q10" s="23">
        <f t="shared" si="3"/>
        <v>0</v>
      </c>
      <c r="R10" s="59"/>
      <c r="S10" s="60"/>
      <c r="T10" s="55">
        <f t="shared" si="4"/>
        <v>0</v>
      </c>
      <c r="U10" s="23">
        <f t="shared" si="5"/>
        <v>0</v>
      </c>
      <c r="V10" s="66">
        <f t="shared" si="6"/>
        <v>122</v>
      </c>
      <c r="W10" s="67">
        <f t="shared" si="7"/>
        <v>100</v>
      </c>
      <c r="X10" s="55">
        <f t="shared" si="8"/>
        <v>0</v>
      </c>
      <c r="Y10" s="23">
        <f t="shared" si="9"/>
        <v>0</v>
      </c>
      <c r="Z10" s="70">
        <f t="shared" ref="Z10:Z26" si="11">SUM(G10*1,H10*2,I10*3,L10*4,M10*5,N10*6,O10*7,R10*8,S10*9,V10*10)/F10</f>
        <v>10</v>
      </c>
    </row>
    <row r="11" spans="2:26" ht="15.75" thickBot="1">
      <c r="B11" s="49">
        <v>3</v>
      </c>
      <c r="C11" s="74" t="s">
        <v>10</v>
      </c>
      <c r="D11" s="88">
        <v>122</v>
      </c>
      <c r="E11" s="81">
        <v>0</v>
      </c>
      <c r="F11" s="83">
        <f t="shared" si="10"/>
        <v>122</v>
      </c>
      <c r="G11" s="59"/>
      <c r="H11" s="19"/>
      <c r="I11" s="60"/>
      <c r="J11" s="55">
        <f t="shared" si="0"/>
        <v>0</v>
      </c>
      <c r="K11" s="23">
        <f t="shared" si="1"/>
        <v>0</v>
      </c>
      <c r="L11" s="59"/>
      <c r="M11" s="19"/>
      <c r="N11" s="19"/>
      <c r="O11" s="60"/>
      <c r="P11" s="55">
        <f t="shared" si="2"/>
        <v>0</v>
      </c>
      <c r="Q11" s="23">
        <f t="shared" si="3"/>
        <v>0</v>
      </c>
      <c r="R11" s="59"/>
      <c r="S11" s="60"/>
      <c r="T11" s="55">
        <f t="shared" si="4"/>
        <v>0</v>
      </c>
      <c r="U11" s="23">
        <f t="shared" si="5"/>
        <v>0</v>
      </c>
      <c r="V11" s="66">
        <f t="shared" si="6"/>
        <v>122</v>
      </c>
      <c r="W11" s="67">
        <f t="shared" si="7"/>
        <v>100</v>
      </c>
      <c r="X11" s="55">
        <f t="shared" si="8"/>
        <v>0</v>
      </c>
      <c r="Y11" s="23">
        <f t="shared" si="9"/>
        <v>0</v>
      </c>
      <c r="Z11" s="70">
        <f t="shared" si="11"/>
        <v>10</v>
      </c>
    </row>
    <row r="12" spans="2:26" ht="15.75" thickBot="1">
      <c r="B12" s="49">
        <v>4</v>
      </c>
      <c r="C12" s="74" t="s">
        <v>11</v>
      </c>
      <c r="D12" s="88">
        <v>122</v>
      </c>
      <c r="E12" s="81">
        <v>0</v>
      </c>
      <c r="F12" s="83">
        <f t="shared" si="10"/>
        <v>122</v>
      </c>
      <c r="G12" s="59"/>
      <c r="H12" s="19"/>
      <c r="I12" s="60"/>
      <c r="J12" s="55">
        <f t="shared" si="0"/>
        <v>0</v>
      </c>
      <c r="K12" s="23">
        <f t="shared" si="1"/>
        <v>0</v>
      </c>
      <c r="L12" s="59"/>
      <c r="M12" s="19"/>
      <c r="N12" s="19"/>
      <c r="O12" s="60"/>
      <c r="P12" s="55">
        <f t="shared" si="2"/>
        <v>0</v>
      </c>
      <c r="Q12" s="23">
        <f t="shared" si="3"/>
        <v>0</v>
      </c>
      <c r="R12" s="59"/>
      <c r="S12" s="60"/>
      <c r="T12" s="55">
        <f t="shared" si="4"/>
        <v>0</v>
      </c>
      <c r="U12" s="23">
        <f t="shared" si="5"/>
        <v>0</v>
      </c>
      <c r="V12" s="66">
        <f t="shared" si="6"/>
        <v>122</v>
      </c>
      <c r="W12" s="67">
        <f t="shared" si="7"/>
        <v>100</v>
      </c>
      <c r="X12" s="55">
        <f t="shared" si="8"/>
        <v>0</v>
      </c>
      <c r="Y12" s="23">
        <f t="shared" si="9"/>
        <v>0</v>
      </c>
      <c r="Z12" s="70">
        <f t="shared" si="11"/>
        <v>10</v>
      </c>
    </row>
    <row r="13" spans="2:26" ht="15.75" thickBot="1">
      <c r="B13" s="49">
        <v>5</v>
      </c>
      <c r="C13" s="74" t="s">
        <v>12</v>
      </c>
      <c r="D13" s="88">
        <v>27</v>
      </c>
      <c r="E13" s="81">
        <v>0</v>
      </c>
      <c r="F13" s="83">
        <f t="shared" si="10"/>
        <v>27</v>
      </c>
      <c r="G13" s="59"/>
      <c r="H13" s="19"/>
      <c r="I13" s="60"/>
      <c r="J13" s="55">
        <f t="shared" si="0"/>
        <v>0</v>
      </c>
      <c r="K13" s="23">
        <f t="shared" si="1"/>
        <v>0</v>
      </c>
      <c r="L13" s="59"/>
      <c r="M13" s="19"/>
      <c r="N13" s="19"/>
      <c r="O13" s="60"/>
      <c r="P13" s="55">
        <f t="shared" si="2"/>
        <v>0</v>
      </c>
      <c r="Q13" s="23">
        <f t="shared" si="3"/>
        <v>0</v>
      </c>
      <c r="R13" s="59"/>
      <c r="S13" s="60"/>
      <c r="T13" s="55">
        <f t="shared" si="4"/>
        <v>0</v>
      </c>
      <c r="U13" s="23">
        <f t="shared" si="5"/>
        <v>0</v>
      </c>
      <c r="V13" s="66">
        <f t="shared" si="6"/>
        <v>27</v>
      </c>
      <c r="W13" s="67">
        <f t="shared" si="7"/>
        <v>100</v>
      </c>
      <c r="X13" s="55">
        <f t="shared" si="8"/>
        <v>0</v>
      </c>
      <c r="Y13" s="23">
        <f t="shared" si="9"/>
        <v>0</v>
      </c>
      <c r="Z13" s="70">
        <f t="shared" si="11"/>
        <v>10</v>
      </c>
    </row>
    <row r="14" spans="2:26" ht="15.75" thickBot="1">
      <c r="B14" s="49">
        <v>6</v>
      </c>
      <c r="C14" s="74" t="s">
        <v>13</v>
      </c>
      <c r="D14" s="88">
        <v>122</v>
      </c>
      <c r="E14" s="81">
        <v>0</v>
      </c>
      <c r="F14" s="83">
        <f t="shared" si="10"/>
        <v>122</v>
      </c>
      <c r="G14" s="59"/>
      <c r="H14" s="19"/>
      <c r="I14" s="60"/>
      <c r="J14" s="55">
        <f t="shared" si="0"/>
        <v>0</v>
      </c>
      <c r="K14" s="23">
        <f t="shared" si="1"/>
        <v>0</v>
      </c>
      <c r="L14" s="59"/>
      <c r="M14" s="19"/>
      <c r="N14" s="19"/>
      <c r="O14" s="60"/>
      <c r="P14" s="55">
        <f t="shared" si="2"/>
        <v>0</v>
      </c>
      <c r="Q14" s="23">
        <f t="shared" si="3"/>
        <v>0</v>
      </c>
      <c r="R14" s="59"/>
      <c r="S14" s="60"/>
      <c r="T14" s="55">
        <f t="shared" si="4"/>
        <v>0</v>
      </c>
      <c r="U14" s="23">
        <f t="shared" si="5"/>
        <v>0</v>
      </c>
      <c r="V14" s="66">
        <f t="shared" si="6"/>
        <v>122</v>
      </c>
      <c r="W14" s="67">
        <f t="shared" si="7"/>
        <v>100</v>
      </c>
      <c r="X14" s="55">
        <f t="shared" si="8"/>
        <v>0</v>
      </c>
      <c r="Y14" s="23">
        <f t="shared" si="9"/>
        <v>0</v>
      </c>
      <c r="Z14" s="70">
        <f t="shared" si="11"/>
        <v>10</v>
      </c>
    </row>
    <row r="15" spans="2:26" ht="15.75" thickBot="1">
      <c r="B15" s="49">
        <v>7</v>
      </c>
      <c r="C15" s="74" t="s">
        <v>21</v>
      </c>
      <c r="D15" s="88">
        <v>122</v>
      </c>
      <c r="E15" s="81">
        <v>0</v>
      </c>
      <c r="F15" s="83">
        <f t="shared" si="10"/>
        <v>122</v>
      </c>
      <c r="G15" s="59"/>
      <c r="H15" s="19"/>
      <c r="I15" s="60"/>
      <c r="J15" s="55">
        <f t="shared" si="0"/>
        <v>0</v>
      </c>
      <c r="K15" s="23">
        <f t="shared" si="1"/>
        <v>0</v>
      </c>
      <c r="L15" s="59"/>
      <c r="M15" s="19"/>
      <c r="N15" s="19"/>
      <c r="O15" s="60"/>
      <c r="P15" s="55">
        <f t="shared" si="2"/>
        <v>0</v>
      </c>
      <c r="Q15" s="23">
        <f t="shared" si="3"/>
        <v>0</v>
      </c>
      <c r="R15" s="59"/>
      <c r="S15" s="60"/>
      <c r="T15" s="55">
        <f t="shared" si="4"/>
        <v>0</v>
      </c>
      <c r="U15" s="23">
        <f t="shared" si="5"/>
        <v>0</v>
      </c>
      <c r="V15" s="66">
        <f t="shared" si="6"/>
        <v>122</v>
      </c>
      <c r="W15" s="67">
        <f t="shared" si="7"/>
        <v>100</v>
      </c>
      <c r="X15" s="55">
        <f t="shared" si="8"/>
        <v>0</v>
      </c>
      <c r="Y15" s="23">
        <f t="shared" si="9"/>
        <v>0</v>
      </c>
      <c r="Z15" s="70">
        <f t="shared" si="11"/>
        <v>10</v>
      </c>
    </row>
    <row r="16" spans="2:26" ht="15.75" thickBot="1">
      <c r="B16" s="49">
        <v>8</v>
      </c>
      <c r="C16" s="74" t="s">
        <v>14</v>
      </c>
      <c r="D16" s="88">
        <v>27</v>
      </c>
      <c r="E16" s="81">
        <v>0</v>
      </c>
      <c r="F16" s="83">
        <f t="shared" si="10"/>
        <v>27</v>
      </c>
      <c r="G16" s="59"/>
      <c r="H16" s="19"/>
      <c r="I16" s="60"/>
      <c r="J16" s="55">
        <f t="shared" si="0"/>
        <v>0</v>
      </c>
      <c r="K16" s="23">
        <f t="shared" si="1"/>
        <v>0</v>
      </c>
      <c r="L16" s="59"/>
      <c r="M16" s="19"/>
      <c r="N16" s="19"/>
      <c r="O16" s="60"/>
      <c r="P16" s="55">
        <f t="shared" si="2"/>
        <v>0</v>
      </c>
      <c r="Q16" s="23">
        <f t="shared" si="3"/>
        <v>0</v>
      </c>
      <c r="R16" s="59"/>
      <c r="S16" s="60"/>
      <c r="T16" s="55">
        <f t="shared" si="4"/>
        <v>0</v>
      </c>
      <c r="U16" s="23">
        <f t="shared" si="5"/>
        <v>0</v>
      </c>
      <c r="V16" s="66">
        <f t="shared" si="6"/>
        <v>27</v>
      </c>
      <c r="W16" s="67">
        <f t="shared" si="7"/>
        <v>100</v>
      </c>
      <c r="X16" s="55">
        <f t="shared" si="8"/>
        <v>0</v>
      </c>
      <c r="Y16" s="23">
        <f t="shared" si="9"/>
        <v>0</v>
      </c>
      <c r="Z16" s="70">
        <f t="shared" si="11"/>
        <v>10</v>
      </c>
    </row>
    <row r="17" spans="2:26" ht="15.75" thickBot="1">
      <c r="B17" s="49">
        <v>9</v>
      </c>
      <c r="C17" s="74" t="s">
        <v>32</v>
      </c>
      <c r="D17" s="88">
        <v>27</v>
      </c>
      <c r="E17" s="81">
        <v>0</v>
      </c>
      <c r="F17" s="83">
        <f t="shared" si="10"/>
        <v>27</v>
      </c>
      <c r="G17" s="59"/>
      <c r="H17" s="19"/>
      <c r="I17" s="60"/>
      <c r="J17" s="55">
        <f t="shared" si="0"/>
        <v>0</v>
      </c>
      <c r="K17" s="23">
        <f t="shared" si="1"/>
        <v>0</v>
      </c>
      <c r="L17" s="59"/>
      <c r="M17" s="19"/>
      <c r="N17" s="19"/>
      <c r="O17" s="60"/>
      <c r="P17" s="55">
        <f t="shared" si="2"/>
        <v>0</v>
      </c>
      <c r="Q17" s="23">
        <f t="shared" si="3"/>
        <v>0</v>
      </c>
      <c r="R17" s="59"/>
      <c r="S17" s="60"/>
      <c r="T17" s="55">
        <f t="shared" si="4"/>
        <v>0</v>
      </c>
      <c r="U17" s="23">
        <f t="shared" si="5"/>
        <v>0</v>
      </c>
      <c r="V17" s="66">
        <f t="shared" si="6"/>
        <v>27</v>
      </c>
      <c r="W17" s="67">
        <f t="shared" si="7"/>
        <v>100</v>
      </c>
      <c r="X17" s="55">
        <f t="shared" si="8"/>
        <v>0</v>
      </c>
      <c r="Y17" s="23">
        <f t="shared" si="9"/>
        <v>0</v>
      </c>
      <c r="Z17" s="70">
        <f t="shared" si="11"/>
        <v>10</v>
      </c>
    </row>
    <row r="18" spans="2:26" ht="15.75" thickBot="1">
      <c r="B18" s="49">
        <v>10</v>
      </c>
      <c r="C18" s="74" t="s">
        <v>26</v>
      </c>
      <c r="D18" s="88">
        <v>0</v>
      </c>
      <c r="E18" s="81">
        <v>0</v>
      </c>
      <c r="F18" s="83">
        <f t="shared" si="10"/>
        <v>0</v>
      </c>
      <c r="G18" s="59"/>
      <c r="H18" s="19"/>
      <c r="I18" s="60"/>
      <c r="J18" s="55">
        <f t="shared" si="0"/>
        <v>0</v>
      </c>
      <c r="K18" s="23" t="e">
        <f t="shared" si="1"/>
        <v>#DIV/0!</v>
      </c>
      <c r="L18" s="59"/>
      <c r="M18" s="19"/>
      <c r="N18" s="19"/>
      <c r="O18" s="60"/>
      <c r="P18" s="55">
        <f t="shared" si="2"/>
        <v>0</v>
      </c>
      <c r="Q18" s="23" t="e">
        <f t="shared" si="3"/>
        <v>#DIV/0!</v>
      </c>
      <c r="R18" s="59"/>
      <c r="S18" s="60"/>
      <c r="T18" s="55">
        <f t="shared" si="4"/>
        <v>0</v>
      </c>
      <c r="U18" s="23" t="e">
        <f t="shared" si="5"/>
        <v>#DIV/0!</v>
      </c>
      <c r="V18" s="66">
        <f t="shared" si="6"/>
        <v>0</v>
      </c>
      <c r="W18" s="67" t="e">
        <f t="shared" si="7"/>
        <v>#DIV/0!</v>
      </c>
      <c r="X18" s="55">
        <f t="shared" si="8"/>
        <v>0</v>
      </c>
      <c r="Y18" s="23" t="e">
        <f t="shared" si="9"/>
        <v>#DIV/0!</v>
      </c>
      <c r="Z18" s="70" t="e">
        <f t="shared" si="11"/>
        <v>#DIV/0!</v>
      </c>
    </row>
    <row r="19" spans="2:26" ht="15.75" thickBot="1">
      <c r="B19" s="49">
        <v>11</v>
      </c>
      <c r="C19" s="74" t="s">
        <v>15</v>
      </c>
      <c r="D19" s="88">
        <v>122</v>
      </c>
      <c r="E19" s="81">
        <v>0</v>
      </c>
      <c r="F19" s="83">
        <f t="shared" si="10"/>
        <v>122</v>
      </c>
      <c r="G19" s="59"/>
      <c r="H19" s="19"/>
      <c r="I19" s="60"/>
      <c r="J19" s="55">
        <f t="shared" si="0"/>
        <v>0</v>
      </c>
      <c r="K19" s="23">
        <f t="shared" si="1"/>
        <v>0</v>
      </c>
      <c r="L19" s="59"/>
      <c r="M19" s="19"/>
      <c r="N19" s="19"/>
      <c r="O19" s="60"/>
      <c r="P19" s="55">
        <f t="shared" si="2"/>
        <v>0</v>
      </c>
      <c r="Q19" s="23">
        <f t="shared" si="3"/>
        <v>0</v>
      </c>
      <c r="R19" s="59"/>
      <c r="S19" s="60"/>
      <c r="T19" s="55">
        <f t="shared" si="4"/>
        <v>0</v>
      </c>
      <c r="U19" s="23">
        <f t="shared" si="5"/>
        <v>0</v>
      </c>
      <c r="V19" s="66">
        <f t="shared" si="6"/>
        <v>122</v>
      </c>
      <c r="W19" s="67">
        <f t="shared" si="7"/>
        <v>100</v>
      </c>
      <c r="X19" s="55">
        <f t="shared" si="8"/>
        <v>0</v>
      </c>
      <c r="Y19" s="23">
        <f t="shared" si="9"/>
        <v>0</v>
      </c>
      <c r="Z19" s="70">
        <f t="shared" si="11"/>
        <v>10</v>
      </c>
    </row>
    <row r="20" spans="2:26" ht="15.75" thickBot="1">
      <c r="B20" s="49">
        <v>12</v>
      </c>
      <c r="C20" s="74" t="s">
        <v>16</v>
      </c>
      <c r="D20" s="88">
        <v>122</v>
      </c>
      <c r="E20" s="81">
        <v>0</v>
      </c>
      <c r="F20" s="83">
        <f t="shared" si="10"/>
        <v>122</v>
      </c>
      <c r="G20" s="59"/>
      <c r="H20" s="19"/>
      <c r="I20" s="60"/>
      <c r="J20" s="55">
        <f t="shared" si="0"/>
        <v>0</v>
      </c>
      <c r="K20" s="23">
        <f t="shared" si="1"/>
        <v>0</v>
      </c>
      <c r="L20" s="59"/>
      <c r="M20" s="19"/>
      <c r="N20" s="19"/>
      <c r="O20" s="60"/>
      <c r="P20" s="55">
        <f t="shared" si="2"/>
        <v>0</v>
      </c>
      <c r="Q20" s="23">
        <f t="shared" si="3"/>
        <v>0</v>
      </c>
      <c r="R20" s="59"/>
      <c r="S20" s="60"/>
      <c r="T20" s="55">
        <f t="shared" si="4"/>
        <v>0</v>
      </c>
      <c r="U20" s="23">
        <f t="shared" si="5"/>
        <v>0</v>
      </c>
      <c r="V20" s="66">
        <f t="shared" si="6"/>
        <v>122</v>
      </c>
      <c r="W20" s="67">
        <f t="shared" si="7"/>
        <v>100</v>
      </c>
      <c r="X20" s="55">
        <f t="shared" si="8"/>
        <v>0</v>
      </c>
      <c r="Y20" s="23">
        <f t="shared" si="9"/>
        <v>0</v>
      </c>
      <c r="Z20" s="70">
        <f t="shared" si="11"/>
        <v>10</v>
      </c>
    </row>
    <row r="21" spans="2:26" ht="15.75" thickBot="1">
      <c r="B21" s="49">
        <v>13</v>
      </c>
      <c r="C21" s="74" t="s">
        <v>17</v>
      </c>
      <c r="D21" s="88">
        <v>122</v>
      </c>
      <c r="E21" s="81">
        <v>0</v>
      </c>
      <c r="F21" s="83">
        <f t="shared" si="10"/>
        <v>122</v>
      </c>
      <c r="G21" s="59"/>
      <c r="H21" s="19"/>
      <c r="I21" s="60"/>
      <c r="J21" s="55">
        <f t="shared" si="0"/>
        <v>0</v>
      </c>
      <c r="K21" s="23">
        <f t="shared" si="1"/>
        <v>0</v>
      </c>
      <c r="L21" s="59"/>
      <c r="M21" s="19"/>
      <c r="N21" s="19"/>
      <c r="O21" s="60"/>
      <c r="P21" s="55">
        <f t="shared" si="2"/>
        <v>0</v>
      </c>
      <c r="Q21" s="23">
        <f t="shared" si="3"/>
        <v>0</v>
      </c>
      <c r="R21" s="59"/>
      <c r="S21" s="60"/>
      <c r="T21" s="55">
        <f t="shared" si="4"/>
        <v>0</v>
      </c>
      <c r="U21" s="23">
        <f t="shared" si="5"/>
        <v>0</v>
      </c>
      <c r="V21" s="66">
        <f t="shared" si="6"/>
        <v>122</v>
      </c>
      <c r="W21" s="67">
        <f t="shared" si="7"/>
        <v>100</v>
      </c>
      <c r="X21" s="55">
        <f t="shared" si="8"/>
        <v>0</v>
      </c>
      <c r="Y21" s="23">
        <f t="shared" si="9"/>
        <v>0</v>
      </c>
      <c r="Z21" s="70">
        <f t="shared" si="11"/>
        <v>10</v>
      </c>
    </row>
    <row r="22" spans="2:26" ht="15.75" thickBot="1">
      <c r="B22" s="49">
        <v>14</v>
      </c>
      <c r="C22" s="74" t="s">
        <v>22</v>
      </c>
      <c r="D22" s="88">
        <v>122</v>
      </c>
      <c r="E22" s="81">
        <v>0</v>
      </c>
      <c r="F22" s="83">
        <f t="shared" si="10"/>
        <v>122</v>
      </c>
      <c r="G22" s="59"/>
      <c r="H22" s="19"/>
      <c r="I22" s="60"/>
      <c r="J22" s="55">
        <f t="shared" si="0"/>
        <v>0</v>
      </c>
      <c r="K22" s="23">
        <f t="shared" si="1"/>
        <v>0</v>
      </c>
      <c r="L22" s="59"/>
      <c r="M22" s="19"/>
      <c r="N22" s="19"/>
      <c r="O22" s="60"/>
      <c r="P22" s="55">
        <f t="shared" si="2"/>
        <v>0</v>
      </c>
      <c r="Q22" s="23">
        <f t="shared" si="3"/>
        <v>0</v>
      </c>
      <c r="R22" s="59"/>
      <c r="S22" s="60"/>
      <c r="T22" s="55">
        <f t="shared" si="4"/>
        <v>0</v>
      </c>
      <c r="U22" s="23">
        <f t="shared" si="5"/>
        <v>0</v>
      </c>
      <c r="V22" s="66">
        <f t="shared" si="6"/>
        <v>122</v>
      </c>
      <c r="W22" s="67">
        <f t="shared" si="7"/>
        <v>100</v>
      </c>
      <c r="X22" s="55">
        <f t="shared" si="8"/>
        <v>0</v>
      </c>
      <c r="Y22" s="23">
        <f t="shared" si="9"/>
        <v>0</v>
      </c>
      <c r="Z22" s="70">
        <f t="shared" si="11"/>
        <v>10</v>
      </c>
    </row>
    <row r="23" spans="2:26" ht="15.75" thickBot="1">
      <c r="B23" s="49">
        <v>15</v>
      </c>
      <c r="C23" s="75" t="s">
        <v>23</v>
      </c>
      <c r="D23" s="88">
        <v>122</v>
      </c>
      <c r="E23" s="81">
        <v>0</v>
      </c>
      <c r="F23" s="83">
        <f t="shared" si="10"/>
        <v>122</v>
      </c>
      <c r="G23" s="59"/>
      <c r="H23" s="19"/>
      <c r="I23" s="60"/>
      <c r="J23" s="55">
        <f t="shared" si="0"/>
        <v>0</v>
      </c>
      <c r="K23" s="23">
        <f t="shared" si="1"/>
        <v>0</v>
      </c>
      <c r="L23" s="59"/>
      <c r="M23" s="19"/>
      <c r="N23" s="19"/>
      <c r="O23" s="60"/>
      <c r="P23" s="55">
        <f t="shared" si="2"/>
        <v>0</v>
      </c>
      <c r="Q23" s="23">
        <f t="shared" si="3"/>
        <v>0</v>
      </c>
      <c r="R23" s="59"/>
      <c r="S23" s="60"/>
      <c r="T23" s="55">
        <f t="shared" si="4"/>
        <v>0</v>
      </c>
      <c r="U23" s="23">
        <f t="shared" si="5"/>
        <v>0</v>
      </c>
      <c r="V23" s="66">
        <f t="shared" si="6"/>
        <v>122</v>
      </c>
      <c r="W23" s="67">
        <f t="shared" si="7"/>
        <v>100</v>
      </c>
      <c r="X23" s="55">
        <f t="shared" si="8"/>
        <v>0</v>
      </c>
      <c r="Y23" s="23">
        <f t="shared" si="9"/>
        <v>0</v>
      </c>
      <c r="Z23" s="70">
        <f t="shared" si="11"/>
        <v>10</v>
      </c>
    </row>
    <row r="24" spans="2:26" ht="15.75" thickBot="1">
      <c r="B24" s="49">
        <v>16</v>
      </c>
      <c r="C24" s="90" t="s">
        <v>18</v>
      </c>
      <c r="D24" s="88">
        <v>0</v>
      </c>
      <c r="E24" s="81"/>
      <c r="F24" s="83">
        <f t="shared" si="10"/>
        <v>0</v>
      </c>
      <c r="G24" s="59"/>
      <c r="H24" s="19"/>
      <c r="I24" s="60"/>
      <c r="J24" s="55">
        <f t="shared" si="0"/>
        <v>0</v>
      </c>
      <c r="K24" s="23" t="e">
        <f t="shared" si="1"/>
        <v>#DIV/0!</v>
      </c>
      <c r="L24" s="59"/>
      <c r="M24" s="19"/>
      <c r="N24" s="19"/>
      <c r="O24" s="60"/>
      <c r="P24" s="55">
        <f t="shared" si="2"/>
        <v>0</v>
      </c>
      <c r="Q24" s="23" t="e">
        <f t="shared" si="3"/>
        <v>#DIV/0!</v>
      </c>
      <c r="R24" s="59"/>
      <c r="S24" s="60"/>
      <c r="T24" s="55">
        <f t="shared" si="4"/>
        <v>0</v>
      </c>
      <c r="U24" s="23" t="e">
        <f t="shared" si="5"/>
        <v>#DIV/0!</v>
      </c>
      <c r="V24" s="66">
        <f t="shared" si="6"/>
        <v>0</v>
      </c>
      <c r="W24" s="67" t="e">
        <f t="shared" si="7"/>
        <v>#DIV/0!</v>
      </c>
      <c r="X24" s="55">
        <f t="shared" si="8"/>
        <v>0</v>
      </c>
      <c r="Y24" s="23" t="e">
        <f t="shared" si="9"/>
        <v>#DIV/0!</v>
      </c>
      <c r="Z24" s="70" t="e">
        <f t="shared" si="11"/>
        <v>#DIV/0!</v>
      </c>
    </row>
    <row r="25" spans="2:26" ht="15.75" thickBot="1">
      <c r="B25" s="49">
        <v>17</v>
      </c>
      <c r="C25" s="74" t="s">
        <v>27</v>
      </c>
      <c r="D25" s="88">
        <v>122</v>
      </c>
      <c r="E25" s="81">
        <v>0</v>
      </c>
      <c r="F25" s="83">
        <f t="shared" si="10"/>
        <v>122</v>
      </c>
      <c r="G25" s="59"/>
      <c r="H25" s="19"/>
      <c r="I25" s="60"/>
      <c r="J25" s="55">
        <f t="shared" si="0"/>
        <v>0</v>
      </c>
      <c r="K25" s="23">
        <f t="shared" si="1"/>
        <v>0</v>
      </c>
      <c r="L25" s="59"/>
      <c r="M25" s="19"/>
      <c r="N25" s="19"/>
      <c r="O25" s="60"/>
      <c r="P25" s="55">
        <f t="shared" si="2"/>
        <v>0</v>
      </c>
      <c r="Q25" s="23">
        <f t="shared" si="3"/>
        <v>0</v>
      </c>
      <c r="R25" s="59"/>
      <c r="S25" s="60"/>
      <c r="T25" s="55">
        <f t="shared" si="4"/>
        <v>0</v>
      </c>
      <c r="U25" s="23">
        <f t="shared" si="5"/>
        <v>0</v>
      </c>
      <c r="V25" s="66">
        <f t="shared" si="6"/>
        <v>122</v>
      </c>
      <c r="W25" s="67">
        <f t="shared" si="7"/>
        <v>100</v>
      </c>
      <c r="X25" s="55">
        <f t="shared" si="8"/>
        <v>0</v>
      </c>
      <c r="Y25" s="23">
        <f t="shared" si="9"/>
        <v>0</v>
      </c>
      <c r="Z25" s="70">
        <f t="shared" si="11"/>
        <v>10</v>
      </c>
    </row>
    <row r="26" spans="2:26" ht="15.75" thickBot="1">
      <c r="B26" s="50">
        <v>18</v>
      </c>
      <c r="C26" s="76" t="s">
        <v>28</v>
      </c>
      <c r="D26" s="88">
        <v>122</v>
      </c>
      <c r="E26" s="81">
        <v>0</v>
      </c>
      <c r="F26" s="84">
        <f t="shared" si="10"/>
        <v>122</v>
      </c>
      <c r="G26" s="61"/>
      <c r="H26" s="51"/>
      <c r="I26" s="62"/>
      <c r="J26" s="56">
        <f t="shared" si="0"/>
        <v>0</v>
      </c>
      <c r="K26" s="52">
        <f t="shared" si="1"/>
        <v>0</v>
      </c>
      <c r="L26" s="61"/>
      <c r="M26" s="51"/>
      <c r="N26" s="51"/>
      <c r="O26" s="62"/>
      <c r="P26" s="56">
        <f t="shared" si="2"/>
        <v>0</v>
      </c>
      <c r="Q26" s="52">
        <f t="shared" si="3"/>
        <v>0</v>
      </c>
      <c r="R26" s="61"/>
      <c r="S26" s="62"/>
      <c r="T26" s="56">
        <f t="shared" si="4"/>
        <v>0</v>
      </c>
      <c r="U26" s="52">
        <f t="shared" si="5"/>
        <v>0</v>
      </c>
      <c r="V26" s="68">
        <f t="shared" si="6"/>
        <v>122</v>
      </c>
      <c r="W26" s="69">
        <f t="shared" si="7"/>
        <v>100</v>
      </c>
      <c r="X26" s="56">
        <f t="shared" si="8"/>
        <v>0</v>
      </c>
      <c r="Y26" s="52">
        <f t="shared" si="9"/>
        <v>0</v>
      </c>
      <c r="Z26" s="70">
        <f t="shared" si="11"/>
        <v>10</v>
      </c>
    </row>
    <row r="27" spans="2:26">
      <c r="B27" s="10"/>
      <c r="C27" s="11"/>
      <c r="D27" s="11"/>
      <c r="E27" s="24"/>
      <c r="F27" s="24"/>
      <c r="G27" s="24"/>
      <c r="H27" s="24"/>
      <c r="I27" s="24"/>
      <c r="J27" s="24"/>
      <c r="K27" s="25"/>
      <c r="L27" s="24"/>
      <c r="M27" s="24"/>
      <c r="N27" s="24"/>
      <c r="O27" s="24"/>
      <c r="P27" s="24"/>
      <c r="Q27" s="25"/>
      <c r="R27" s="24"/>
      <c r="S27" s="24"/>
      <c r="T27" s="24"/>
      <c r="U27" s="25"/>
      <c r="V27" s="24"/>
      <c r="W27" s="24"/>
      <c r="X27" s="24"/>
      <c r="Y27" s="26"/>
      <c r="Z27" s="27"/>
    </row>
    <row r="28" spans="2:26">
      <c r="D28" s="85">
        <f t="shared" ref="D28:J28" si="12">SUM(D9:D26)</f>
        <v>1667</v>
      </c>
      <c r="E28" s="12">
        <f t="shared" si="12"/>
        <v>0</v>
      </c>
      <c r="F28" s="12">
        <f t="shared" si="12"/>
        <v>1667</v>
      </c>
      <c r="G28" s="12">
        <f t="shared" si="12"/>
        <v>0</v>
      </c>
      <c r="H28" s="12">
        <f t="shared" si="12"/>
        <v>0</v>
      </c>
      <c r="I28" s="12">
        <f t="shared" si="12"/>
        <v>0</v>
      </c>
      <c r="J28" s="12">
        <f t="shared" si="12"/>
        <v>0</v>
      </c>
      <c r="K28" s="13">
        <f>SUM(J28/$F$28)*100</f>
        <v>0</v>
      </c>
      <c r="L28" s="12">
        <f>SUM(L9:L26)</f>
        <v>0</v>
      </c>
      <c r="M28" s="12">
        <f>SUM(M9:M26)</f>
        <v>0</v>
      </c>
      <c r="N28" s="12">
        <f>SUM(N9:N26)</f>
        <v>0</v>
      </c>
      <c r="O28" s="12">
        <f>SUM(O9:O26)</f>
        <v>0</v>
      </c>
      <c r="P28" s="12">
        <f>SUM(P9:P26)</f>
        <v>0</v>
      </c>
      <c r="Q28" s="13">
        <f>SUM(P28/$F$28)*100</f>
        <v>0</v>
      </c>
      <c r="R28" s="12">
        <f>SUM(R9:R26)</f>
        <v>0</v>
      </c>
      <c r="S28" s="12">
        <f>SUM(S9:S26)</f>
        <v>0</v>
      </c>
      <c r="T28" s="12">
        <f>SUM(T9:T26)</f>
        <v>0</v>
      </c>
      <c r="U28" s="13">
        <f>SUM(T28/$F$28)*100</f>
        <v>0</v>
      </c>
      <c r="V28" s="12">
        <f>SUM(V9:V26)</f>
        <v>1667</v>
      </c>
      <c r="W28" s="13">
        <f>SUM(V28/F28)*100</f>
        <v>100</v>
      </c>
      <c r="X28" s="12">
        <f>SUM(X9:X26)</f>
        <v>0</v>
      </c>
      <c r="Y28" s="13">
        <f>SUM(X28/$F$28)*100</f>
        <v>0</v>
      </c>
      <c r="Z28" s="28"/>
    </row>
    <row r="29" spans="2:26">
      <c r="B29" s="6"/>
      <c r="C29" s="6"/>
      <c r="D29" s="14"/>
      <c r="E29" s="14"/>
      <c r="F29" s="14"/>
      <c r="G29" s="12">
        <f>1*G28</f>
        <v>0</v>
      </c>
      <c r="H29" s="12">
        <f>2*H28</f>
        <v>0</v>
      </c>
      <c r="I29" s="12">
        <f>3*I28</f>
        <v>0</v>
      </c>
      <c r="J29" s="15"/>
      <c r="K29" s="15"/>
      <c r="L29" s="12">
        <f>4*L28</f>
        <v>0</v>
      </c>
      <c r="M29" s="12">
        <f>5*M28</f>
        <v>0</v>
      </c>
      <c r="N29" s="12">
        <f>6*N28</f>
        <v>0</v>
      </c>
      <c r="O29" s="12">
        <f>7*O28</f>
        <v>0</v>
      </c>
      <c r="P29" s="15"/>
      <c r="Q29" s="15"/>
      <c r="R29" s="12">
        <f>8*R28</f>
        <v>0</v>
      </c>
      <c r="S29" s="12">
        <f>9*S28</f>
        <v>0</v>
      </c>
      <c r="T29" s="15"/>
      <c r="U29" s="15"/>
      <c r="V29" s="12">
        <f>10*V28</f>
        <v>16670</v>
      </c>
      <c r="W29" s="20"/>
      <c r="X29" s="14"/>
      <c r="Y29" s="14"/>
      <c r="Z29" s="14"/>
    </row>
    <row r="30" spans="2:26">
      <c r="B30" s="6"/>
      <c r="C30" s="6"/>
      <c r="D30" s="6"/>
      <c r="E30" s="6"/>
      <c r="F30" s="14"/>
      <c r="G30" s="20"/>
      <c r="H30" s="20"/>
      <c r="I30" s="20"/>
      <c r="J30" s="21"/>
      <c r="K30" s="21"/>
      <c r="L30" s="20"/>
      <c r="M30" s="20"/>
      <c r="N30" s="20"/>
      <c r="O30" s="20"/>
      <c r="P30" s="21"/>
      <c r="Q30" s="21"/>
      <c r="R30" s="20"/>
      <c r="S30" s="20"/>
      <c r="T30" s="21"/>
      <c r="U30" s="21"/>
      <c r="V30" s="20"/>
      <c r="W30" s="20"/>
      <c r="X30" s="14"/>
      <c r="Y30" s="14"/>
      <c r="Z30" s="14"/>
    </row>
    <row r="31" spans="2:26">
      <c r="B31" s="6"/>
      <c r="C31" s="6"/>
      <c r="D31" s="6"/>
      <c r="E31" s="6"/>
      <c r="G31" s="29" t="s">
        <v>33</v>
      </c>
      <c r="H31" s="29" t="s">
        <v>34</v>
      </c>
      <c r="I31" s="29" t="s">
        <v>35</v>
      </c>
      <c r="J31" s="29" t="s">
        <v>36</v>
      </c>
      <c r="K31" s="29" t="s">
        <v>37</v>
      </c>
      <c r="L31" s="29" t="s">
        <v>38</v>
      </c>
      <c r="M31" s="29" t="s">
        <v>39</v>
      </c>
      <c r="N31" s="29" t="s">
        <v>40</v>
      </c>
      <c r="O31" s="29" t="s">
        <v>41</v>
      </c>
      <c r="P31" s="29" t="s">
        <v>42</v>
      </c>
      <c r="Q31" s="29" t="s">
        <v>43</v>
      </c>
      <c r="R31" s="29" t="s">
        <v>5</v>
      </c>
      <c r="S31" s="29" t="s">
        <v>4</v>
      </c>
      <c r="T31" s="29" t="s">
        <v>44</v>
      </c>
      <c r="U31" s="29" t="s">
        <v>45</v>
      </c>
      <c r="V31" s="16"/>
      <c r="W31" s="16"/>
      <c r="X31" s="14"/>
      <c r="Y31" s="17" t="s">
        <v>31</v>
      </c>
      <c r="Z31" s="18">
        <f>(G29+H29+I29+L29+M29+N29+O29+R29+S29+V29)/F28</f>
        <v>10</v>
      </c>
    </row>
    <row r="32" spans="2:26">
      <c r="B32" s="6"/>
      <c r="C32" s="6"/>
      <c r="D32" s="6"/>
      <c r="E32" s="6"/>
      <c r="G32" s="31">
        <v>0</v>
      </c>
      <c r="H32" s="31">
        <v>0</v>
      </c>
      <c r="I32" s="31">
        <v>2</v>
      </c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0">
        <f>SUM(G32:T32)</f>
        <v>2</v>
      </c>
      <c r="V32" s="14"/>
      <c r="W32" s="14"/>
      <c r="X32" s="109" t="s">
        <v>29</v>
      </c>
      <c r="Y32" s="109"/>
      <c r="Z32" s="22">
        <f>SUM(F9-V9)/F9*100</f>
        <v>0</v>
      </c>
    </row>
    <row r="33" spans="6:26"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6:26"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6:26">
      <c r="U35" s="16"/>
      <c r="V35" s="16"/>
      <c r="W35" s="16"/>
      <c r="X35" s="16"/>
      <c r="Y35" s="16"/>
      <c r="Z35" s="16"/>
    </row>
  </sheetData>
  <sheetProtection password="8863" sheet="1"/>
  <mergeCells count="23">
    <mergeCell ref="B1:Z1"/>
    <mergeCell ref="B2:Z2"/>
    <mergeCell ref="B3:Z3"/>
    <mergeCell ref="C7:C8"/>
    <mergeCell ref="H7:H8"/>
    <mergeCell ref="J7:K7"/>
    <mergeCell ref="V7:V8"/>
    <mergeCell ref="G7:G8"/>
    <mergeCell ref="B7:B8"/>
    <mergeCell ref="I7:I8"/>
    <mergeCell ref="B4:Z4"/>
    <mergeCell ref="W7:W8"/>
    <mergeCell ref="L7:L8"/>
    <mergeCell ref="X7:Y7"/>
    <mergeCell ref="R7:R8"/>
    <mergeCell ref="T7:U7"/>
    <mergeCell ref="X32:Y32"/>
    <mergeCell ref="Z7:Z8"/>
    <mergeCell ref="M7:M8"/>
    <mergeCell ref="N7:N8"/>
    <mergeCell ref="O7:O8"/>
    <mergeCell ref="P7:Q7"/>
    <mergeCell ref="S7:S8"/>
  </mergeCells>
  <phoneticPr fontId="9" type="noConversion"/>
  <pageMargins left="0.31" right="0.18" top="0.53" bottom="0.53" header="0.3" footer="0.3"/>
  <pageSetup paperSize="9" scale="99" orientation="landscape" r:id="rId1"/>
  <ignoredErrors>
    <ignoredError sqref="F9:F2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analisis2009</vt:lpstr>
      <vt:lpstr>ANALISIS 2010</vt:lpstr>
      <vt:lpstr>Sheet2</vt:lpstr>
      <vt:lpstr>analisa</vt:lpstr>
      <vt:lpstr>analisa!Print_Area</vt:lpstr>
    </vt:vector>
  </TitlesOfParts>
  <Company>MOE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nol</cp:lastModifiedBy>
  <cp:lastPrinted>2011-03-23T02:41:15Z</cp:lastPrinted>
  <dcterms:created xsi:type="dcterms:W3CDTF">2009-02-21T14:06:45Z</dcterms:created>
  <dcterms:modified xsi:type="dcterms:W3CDTF">2011-03-29T13:46:14Z</dcterms:modified>
</cp:coreProperties>
</file>